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5480" windowHeight="8160"/>
  </bookViews>
  <sheets>
    <sheet name="紹介文入力シート" sheetId="1" r:id="rId1"/>
    <sheet name="印字シート" sheetId="2" r:id="rId2"/>
  </sheets>
  <definedNames>
    <definedName name="_xlnm.Print_Area" localSheetId="1">印字シート!$B$1:$U$44</definedName>
    <definedName name="_xlnm.Print_Area" localSheetId="0">紹介文入力シート!$A$1:$AJ$54</definedName>
  </definedNames>
  <calcPr calcId="145621" concurrentCalc="0"/>
</workbook>
</file>

<file path=xl/calcChain.xml><?xml version="1.0" encoding="utf-8"?>
<calcChain xmlns="http://schemas.openxmlformats.org/spreadsheetml/2006/main">
  <c r="U46" i="2" l="1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D22" i="2"/>
  <c r="D21" i="2"/>
  <c r="N22" i="2"/>
  <c r="N21" i="2"/>
  <c r="D20" i="2"/>
  <c r="D19" i="2"/>
  <c r="N18" i="2"/>
  <c r="N17" i="2"/>
  <c r="D18" i="2"/>
  <c r="D17" i="2"/>
  <c r="D16" i="2"/>
  <c r="D15" i="2"/>
  <c r="D6" i="2"/>
  <c r="N6" i="2"/>
  <c r="D7" i="2"/>
  <c r="D8" i="2"/>
  <c r="D9" i="2"/>
  <c r="D10" i="2"/>
  <c r="D11" i="2"/>
  <c r="L11" i="2"/>
  <c r="L13" i="2"/>
  <c r="F14" i="2"/>
  <c r="D13" i="2"/>
  <c r="D12" i="2"/>
  <c r="M5" i="2"/>
  <c r="AF34" i="1"/>
</calcChain>
</file>

<file path=xl/sharedStrings.xml><?xml version="1.0" encoding="utf-8"?>
<sst xmlns="http://schemas.openxmlformats.org/spreadsheetml/2006/main" count="89" uniqueCount="59">
  <si>
    <t>字数→</t>
    <rPh sb="0" eb="2">
      <t>じすう</t>
    </rPh>
    <phoneticPr fontId="1" type="Hiragana" alignment="distributed"/>
  </si>
  <si>
    <t>↓200字以内で</t>
    <rPh sb="4" eb="5">
      <t>じ</t>
    </rPh>
    <rPh sb="5" eb="7">
      <t>いない</t>
    </rPh>
    <phoneticPr fontId="1" type="Hiragana" alignment="distributed"/>
  </si>
  <si>
    <t>府県名</t>
    <rPh sb="0" eb="2">
      <t>フケン</t>
    </rPh>
    <rPh sb="2" eb="3">
      <t>メイ</t>
    </rPh>
    <phoneticPr fontId="1"/>
  </si>
  <si>
    <t>（注意）</t>
    <rPh sb="1" eb="3">
      <t>ちゅうい</t>
    </rPh>
    <phoneticPr fontId="1" type="Hiragana" alignment="distributed"/>
  </si>
  <si>
    <t>←ふりがな入力欄</t>
    <rPh sb="5" eb="7">
      <t>ニュウリョク</t>
    </rPh>
    <rPh sb="7" eb="8">
      <t>ラン</t>
    </rPh>
    <phoneticPr fontId="1"/>
  </si>
  <si>
    <t>大阪府</t>
    <rPh sb="0" eb="3">
      <t>おおさかふ</t>
    </rPh>
    <phoneticPr fontId="1" type="Hiragana" alignment="distributed"/>
  </si>
  <si>
    <t>徳島県</t>
    <rPh sb="0" eb="3">
      <t>とくしまけん</t>
    </rPh>
    <phoneticPr fontId="1" type="Hiragana" alignment="distributed"/>
  </si>
  <si>
    <t>京都府</t>
    <rPh sb="0" eb="3">
      <t>きょうとふ</t>
    </rPh>
    <phoneticPr fontId="1" type="Hiragana" alignment="distributed"/>
  </si>
  <si>
    <t>奈良県</t>
    <rPh sb="0" eb="3">
      <t>ならけん</t>
    </rPh>
    <phoneticPr fontId="1" type="Hiragana" alignment="distributed"/>
  </si>
  <si>
    <t>滋賀県</t>
    <rPh sb="0" eb="3">
      <t>しがけん</t>
    </rPh>
    <phoneticPr fontId="1" type="Hiragana" alignment="distributed"/>
  </si>
  <si>
    <t>和歌山県</t>
    <rPh sb="0" eb="4">
      <t>わかやまけん</t>
    </rPh>
    <phoneticPr fontId="1" type="Hiragana" alignment="distributed"/>
  </si>
  <si>
    <t>三重県</t>
    <rPh sb="0" eb="3">
      <t>みえけん</t>
    </rPh>
    <phoneticPr fontId="1" type="Hiragana" alignment="distributed"/>
  </si>
  <si>
    <t>福井県</t>
    <rPh sb="0" eb="3">
      <t>ふくいけん</t>
    </rPh>
    <phoneticPr fontId="1" type="Hiragana" alignment="distributed"/>
  </si>
  <si>
    <t>鳥取県</t>
    <rPh sb="0" eb="3">
      <t>とっとりけん</t>
    </rPh>
    <phoneticPr fontId="1" type="Hiragana" alignment="distributed"/>
  </si>
  <si>
    <t>兵庫県</t>
    <rPh sb="0" eb="3">
      <t>ひょうごけん</t>
    </rPh>
    <phoneticPr fontId="1" type="Hiragana" alignment="distributed"/>
  </si>
  <si>
    <t>※ Nｏ．</t>
  </si>
  <si>
    <t>第３６回近畿高等学校総合文化祭兵庫大会</t>
    <rPh sb="0" eb="1">
      <t>だい</t>
    </rPh>
    <rPh sb="3" eb="4">
      <t>かい</t>
    </rPh>
    <rPh sb="4" eb="6">
      <t>きんき</t>
    </rPh>
    <rPh sb="6" eb="8">
      <t>こうとう</t>
    </rPh>
    <rPh sb="8" eb="10">
      <t>がっこう</t>
    </rPh>
    <rPh sb="10" eb="12">
      <t>そうごう</t>
    </rPh>
    <rPh sb="12" eb="15">
      <t>ぶんかさい</t>
    </rPh>
    <rPh sb="15" eb="17">
      <t>ひょうご</t>
    </rPh>
    <rPh sb="17" eb="19">
      <t>たいかい</t>
    </rPh>
    <phoneticPr fontId="1" type="Hiragana" alignment="distributed"/>
  </si>
  <si>
    <t>府県名</t>
    <rPh sb="0" eb="2">
      <t>ふけん</t>
    </rPh>
    <rPh sb="2" eb="3">
      <t>めい</t>
    </rPh>
    <phoneticPr fontId="1" type="Hiragana" alignment="distributed"/>
  </si>
  <si>
    <t>ふりがな</t>
    <phoneticPr fontId="14"/>
  </si>
  <si>
    <t>学校名</t>
    <rPh sb="0" eb="3">
      <t>ガッコウメイ</t>
    </rPh>
    <phoneticPr fontId="14"/>
  </si>
  <si>
    <t>学校所在地</t>
    <rPh sb="0" eb="2">
      <t>ガッコウ</t>
    </rPh>
    <rPh sb="2" eb="5">
      <t>ショザイチ</t>
    </rPh>
    <phoneticPr fontId="14"/>
  </si>
  <si>
    <t>〒</t>
    <phoneticPr fontId="14"/>
  </si>
  <si>
    <t>－</t>
    <phoneticPr fontId="14"/>
  </si>
  <si>
    <t>TEL</t>
    <phoneticPr fontId="14"/>
  </si>
  <si>
    <t>FAX</t>
    <phoneticPr fontId="14"/>
  </si>
  <si>
    <t>緊急時連絡先(携帯電話等)</t>
    <rPh sb="0" eb="2">
      <t>キンキュウ</t>
    </rPh>
    <rPh sb="2" eb="3">
      <t>ジ</t>
    </rPh>
    <rPh sb="3" eb="6">
      <t>レンラクサキ</t>
    </rPh>
    <rPh sb="7" eb="9">
      <t>ケイタイ</t>
    </rPh>
    <rPh sb="9" eb="11">
      <t>デンワ</t>
    </rPh>
    <rPh sb="11" eb="12">
      <t>ナド</t>
    </rPh>
    <phoneticPr fontId="14"/>
  </si>
  <si>
    <t>E-mail</t>
    <phoneticPr fontId="14"/>
  </si>
  <si>
    <t>←リストから選択してください。</t>
    <rPh sb="6" eb="8">
      <t>せんたく</t>
    </rPh>
    <phoneticPr fontId="1" type="Hiragana" alignment="distributed"/>
  </si>
  <si>
    <t>合同の場合の団体名</t>
    <rPh sb="0" eb="2">
      <t>ごうどう</t>
    </rPh>
    <rPh sb="3" eb="5">
      <t>ばあい</t>
    </rPh>
    <rPh sb="6" eb="9">
      <t>だんたいめい</t>
    </rPh>
    <phoneticPr fontId="1" type="Hiragana" alignment="distributed"/>
  </si>
  <si>
    <t>※</t>
    <phoneticPr fontId="1" type="Hiragana" alignment="distributed"/>
  </si>
  <si>
    <t>部分に入力してください。</t>
    <rPh sb="0" eb="2">
      <t>ぶぶん</t>
    </rPh>
    <rPh sb="3" eb="5">
      <t>にゅうりょく</t>
    </rPh>
    <phoneticPr fontId="1" type="Hiragana" alignment="distributed"/>
  </si>
  <si>
    <t>８８１５</t>
    <phoneticPr fontId="1" type="Hiragana" alignment="distributed"/>
  </si>
  <si>
    <t>↓記入しないでください</t>
    <rPh sb="1" eb="3">
      <t>キニュウ</t>
    </rPh>
    <phoneticPr fontId="1"/>
  </si>
  <si>
    <t>ふりがな</t>
    <phoneticPr fontId="1"/>
  </si>
  <si>
    <t>学校名</t>
    <rPh sb="0" eb="3">
      <t>ガッコウメイ</t>
    </rPh>
    <phoneticPr fontId="1"/>
  </si>
  <si>
    <t>合同団体</t>
    <rPh sb="0" eb="2">
      <t>ゴウドウ</t>
    </rPh>
    <rPh sb="2" eb="4">
      <t>ダンタイ</t>
    </rPh>
    <phoneticPr fontId="1"/>
  </si>
  <si>
    <t>１　このシートに入力いただくと、印字シートに自動的に反映されます。</t>
    <rPh sb="8" eb="10">
      <t>にゅうりょく</t>
    </rPh>
    <rPh sb="16" eb="18">
      <t>いんじ</t>
    </rPh>
    <rPh sb="22" eb="25">
      <t>じどうてき</t>
    </rPh>
    <rPh sb="26" eb="28">
      <t>はんえい</t>
    </rPh>
    <phoneticPr fontId="1" type="Hiragana" alignment="distributed"/>
  </si>
  <si>
    <t>２　印字シートで、固有名詞にふりがなを入力してください。</t>
    <rPh sb="2" eb="4">
      <t>いんじ</t>
    </rPh>
    <rPh sb="9" eb="11">
      <t>こゆう</t>
    </rPh>
    <rPh sb="11" eb="13">
      <t>めいし</t>
    </rPh>
    <rPh sb="19" eb="21">
      <t>にゅうりょく</t>
    </rPh>
    <phoneticPr fontId="1" type="Hiragana" alignment="distributed"/>
  </si>
  <si>
    <t>３　印字シートを印刷して提出してください。</t>
    <rPh sb="2" eb="4">
      <t>いんじ</t>
    </rPh>
    <rPh sb="8" eb="10">
      <t>いんさつ</t>
    </rPh>
    <rPh sb="12" eb="14">
      <t>ていしゅつ</t>
    </rPh>
    <phoneticPr fontId="1" type="Hiragana" alignment="distributed"/>
  </si>
  <si>
    <t>－</t>
    <phoneticPr fontId="1" type="Hiragana" alignment="distributed"/>
  </si>
  <si>
    <t>（様式３）</t>
    <rPh sb="1" eb="3">
      <t>ヨウシキ</t>
    </rPh>
    <phoneticPr fontId="1"/>
  </si>
  <si>
    <t>※</t>
    <phoneticPr fontId="1" type="Hiragana" alignment="distributed"/>
  </si>
  <si>
    <t>数字は半角で入力してください。</t>
    <rPh sb="0" eb="2">
      <t>すうじ</t>
    </rPh>
    <rPh sb="3" eb="5">
      <t>はんかく</t>
    </rPh>
    <rPh sb="6" eb="8">
      <t>にゅうりょく</t>
    </rPh>
    <phoneticPr fontId="1" type="Hiragana" alignment="distributed"/>
  </si>
  <si>
    <t>記載責任者</t>
    <rPh sb="0" eb="2">
      <t>キサイ</t>
    </rPh>
    <rPh sb="2" eb="5">
      <t>セキニンシャ</t>
    </rPh>
    <phoneticPr fontId="14"/>
  </si>
  <si>
    <t>曲目１</t>
    <rPh sb="0" eb="2">
      <t>きょくもく</t>
    </rPh>
    <phoneticPr fontId="1" type="Hiragana" alignment="distributed"/>
  </si>
  <si>
    <t>曲目２</t>
    <rPh sb="0" eb="2">
      <t>きょくもく</t>
    </rPh>
    <phoneticPr fontId="1" type="Hiragana" alignment="distributed"/>
  </si>
  <si>
    <t>作曲者名</t>
    <rPh sb="0" eb="3">
      <t>さっきょくしゃ</t>
    </rPh>
    <rPh sb="3" eb="4">
      <t>な</t>
    </rPh>
    <phoneticPr fontId="1" type="Hiragana" alignment="distributed"/>
  </si>
  <si>
    <t>編曲者名</t>
    <rPh sb="0" eb="3">
      <t>へんきょくしゃ</t>
    </rPh>
    <rPh sb="3" eb="4">
      <t>な</t>
    </rPh>
    <phoneticPr fontId="1" type="Hiragana" alignment="distributed"/>
  </si>
  <si>
    <t>曲目１</t>
    <rPh sb="0" eb="2">
      <t>キョクモク</t>
    </rPh>
    <phoneticPr fontId="1"/>
  </si>
  <si>
    <t>作曲者名</t>
    <rPh sb="0" eb="3">
      <t>サッキョクシャ</t>
    </rPh>
    <rPh sb="3" eb="4">
      <t>メイ</t>
    </rPh>
    <phoneticPr fontId="1"/>
  </si>
  <si>
    <t>編曲者名</t>
    <rPh sb="0" eb="3">
      <t>ヘンキョクシャ</t>
    </rPh>
    <rPh sb="3" eb="4">
      <t>メイ</t>
    </rPh>
    <phoneticPr fontId="1"/>
  </si>
  <si>
    <t>ふりがな</t>
    <phoneticPr fontId="1"/>
  </si>
  <si>
    <t>曲目２</t>
    <rPh sb="0" eb="2">
      <t>キョクモク</t>
    </rPh>
    <phoneticPr fontId="1"/>
  </si>
  <si>
    <t>４　紹介文は１ステージにつき１枚とします。</t>
    <rPh sb="2" eb="5">
      <t>しょうかいぶん</t>
    </rPh>
    <rPh sb="15" eb="16">
      <t>まい</t>
    </rPh>
    <phoneticPr fontId="1" type="Hiragana" alignment="distributed"/>
  </si>
  <si>
    <t>学校・団体・曲目紹介文</t>
    <rPh sb="0" eb="2">
      <t>ガッコウ</t>
    </rPh>
    <rPh sb="3" eb="5">
      <t>ダンタイ</t>
    </rPh>
    <rPh sb="6" eb="8">
      <t>キョクモク</t>
    </rPh>
    <rPh sb="8" eb="11">
      <t>ショウカイブン</t>
    </rPh>
    <phoneticPr fontId="1"/>
  </si>
  <si>
    <t>（様式３）</t>
    <rPh sb="1" eb="3">
      <t>ようしき</t>
    </rPh>
    <phoneticPr fontId="1" type="Hiragana" alignment="distributed"/>
  </si>
  <si>
    <t>日本音楽部門　学校・団体・曲目紹介文</t>
    <rPh sb="0" eb="2">
      <t>ニホン</t>
    </rPh>
    <rPh sb="2" eb="4">
      <t>オンガク</t>
    </rPh>
    <rPh sb="4" eb="6">
      <t>ブモン</t>
    </rPh>
    <rPh sb="7" eb="9">
      <t>ガッコウ</t>
    </rPh>
    <rPh sb="10" eb="12">
      <t>ダンタイ</t>
    </rPh>
    <rPh sb="13" eb="15">
      <t>キョクモク</t>
    </rPh>
    <rPh sb="15" eb="17">
      <t>ショウカイ</t>
    </rPh>
    <rPh sb="17" eb="18">
      <t>ブン</t>
    </rPh>
    <phoneticPr fontId="1"/>
  </si>
  <si>
    <t>第３６回近畿高等学校総合文化祭（兵庫大会）</t>
    <rPh sb="16" eb="18">
      <t>ヒョウゴ</t>
    </rPh>
    <phoneticPr fontId="1"/>
  </si>
  <si>
    <t>日本音楽部門　学校・団体紹介文入力シート</t>
    <rPh sb="0" eb="2">
      <t>にほん</t>
    </rPh>
    <rPh sb="2" eb="4">
      <t>おんがく</t>
    </rPh>
    <rPh sb="4" eb="6">
      <t>ぶもん</t>
    </rPh>
    <rPh sb="7" eb="9">
      <t>がっこう</t>
    </rPh>
    <rPh sb="10" eb="12">
      <t>だんたい</t>
    </rPh>
    <rPh sb="12" eb="14">
      <t>しょうかい</t>
    </rPh>
    <rPh sb="14" eb="15">
      <t>ぶん</t>
    </rPh>
    <rPh sb="15" eb="17">
      <t>にゅうりょく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</si>
</sst>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字&quot;"/>
  </numFmts>
  <fonts count="1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0"/>
      <color rgb="FFFF000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3" tint="0.79998168889431442"/>
      <name val="ＭＳ 明朝"/>
      <family val="1"/>
      <charset val="128"/>
    </font>
    <font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9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thin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/>
  </cellStyleXfs>
  <cellXfs count="24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0" fillId="3" borderId="0" xfId="0" applyFill="1">
      <alignment vertical="center"/>
    </xf>
    <xf numFmtId="0" fontId="6" fillId="2" borderId="0" xfId="0" applyFont="1" applyFill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2" fillId="3" borderId="0" xfId="0" applyFont="1" applyFill="1">
      <alignment vertical="center"/>
    </xf>
    <xf numFmtId="49" fontId="15" fillId="2" borderId="20" xfId="0" applyNumberFormat="1" applyFont="1" applyFill="1" applyBorder="1">
      <alignment vertical="center"/>
    </xf>
    <xf numFmtId="49" fontId="15" fillId="2" borderId="0" xfId="0" applyNumberFormat="1" applyFont="1" applyFill="1" applyBorder="1" applyAlignment="1">
      <alignment horizontal="center" vertical="center"/>
    </xf>
    <xf numFmtId="49" fontId="15" fillId="2" borderId="18" xfId="0" applyNumberFormat="1" applyFont="1" applyFill="1" applyBorder="1" applyAlignment="1">
      <alignment horizontal="center" vertical="center"/>
    </xf>
    <xf numFmtId="49" fontId="15" fillId="2" borderId="18" xfId="0" applyNumberFormat="1" applyFont="1" applyFill="1" applyBorder="1">
      <alignment vertical="center"/>
    </xf>
    <xf numFmtId="0" fontId="12" fillId="2" borderId="0" xfId="0" applyFont="1" applyFill="1">
      <alignment vertical="center"/>
    </xf>
    <xf numFmtId="0" fontId="2" fillId="2" borderId="0" xfId="0" applyFont="1" applyFill="1" applyAlignment="1">
      <alignment horizontal="distributed" vertical="center"/>
    </xf>
    <xf numFmtId="49" fontId="15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49" fontId="13" fillId="2" borderId="0" xfId="0" applyNumberFormat="1" applyFont="1" applyFill="1" applyBorder="1" applyAlignment="1">
      <alignment vertical="center"/>
    </xf>
    <xf numFmtId="0" fontId="13" fillId="2" borderId="0" xfId="0" applyFont="1" applyFill="1">
      <alignment vertical="center"/>
    </xf>
    <xf numFmtId="0" fontId="0" fillId="6" borderId="0" xfId="0" applyFill="1">
      <alignment vertical="center"/>
    </xf>
    <xf numFmtId="49" fontId="13" fillId="6" borderId="0" xfId="0" applyNumberFormat="1" applyFont="1" applyFill="1" applyBorder="1" applyAlignment="1">
      <alignment vertical="center"/>
    </xf>
    <xf numFmtId="49" fontId="15" fillId="6" borderId="0" xfId="0" applyNumberFormat="1" applyFont="1" applyFill="1" applyBorder="1" applyAlignment="1">
      <alignment vertical="center"/>
    </xf>
    <xf numFmtId="0" fontId="0" fillId="6" borderId="0" xfId="0" applyFill="1" applyAlignment="1">
      <alignment horizontal="center" vertical="center"/>
    </xf>
    <xf numFmtId="0" fontId="6" fillId="2" borderId="0" xfId="0" applyFont="1" applyFill="1" applyBorder="1">
      <alignment vertical="center"/>
    </xf>
    <xf numFmtId="0" fontId="6" fillId="2" borderId="13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49" fontId="15" fillId="2" borderId="0" xfId="0" applyNumberFormat="1" applyFont="1" applyFill="1" applyBorder="1" applyAlignment="1">
      <alignment horizontal="center" vertical="center"/>
    </xf>
    <xf numFmtId="49" fontId="15" fillId="2" borderId="0" xfId="0" applyNumberFormat="1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41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16" fillId="5" borderId="0" xfId="0" applyFont="1" applyFill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9" fontId="15" fillId="2" borderId="6" xfId="0" applyNumberFormat="1" applyFont="1" applyFill="1" applyBorder="1" applyAlignment="1">
      <alignment horizontal="center" vertical="center"/>
    </xf>
    <xf numFmtId="49" fontId="15" fillId="2" borderId="7" xfId="0" applyNumberFormat="1" applyFont="1" applyFill="1" applyBorder="1" applyAlignment="1">
      <alignment horizontal="center" vertical="center"/>
    </xf>
    <xf numFmtId="49" fontId="15" fillId="2" borderId="17" xfId="0" applyNumberFormat="1" applyFont="1" applyFill="1" applyBorder="1" applyAlignment="1">
      <alignment horizontal="left" vertical="center"/>
    </xf>
    <xf numFmtId="49" fontId="15" fillId="2" borderId="18" xfId="0" applyNumberFormat="1" applyFont="1" applyFill="1" applyBorder="1" applyAlignment="1">
      <alignment horizontal="left" vertical="center"/>
    </xf>
    <xf numFmtId="49" fontId="15" fillId="2" borderId="36" xfId="0" applyNumberFormat="1" applyFont="1" applyFill="1" applyBorder="1" applyAlignment="1">
      <alignment horizontal="left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49" fontId="15" fillId="2" borderId="20" xfId="0" applyNumberFormat="1" applyFont="1" applyFill="1" applyBorder="1" applyAlignment="1">
      <alignment horizontal="center" vertical="center"/>
    </xf>
    <xf numFmtId="49" fontId="15" fillId="2" borderId="0" xfId="0" applyNumberFormat="1" applyFont="1" applyFill="1" applyBorder="1" applyAlignment="1">
      <alignment horizontal="center" vertical="center"/>
    </xf>
    <xf numFmtId="49" fontId="15" fillId="2" borderId="13" xfId="0" applyNumberFormat="1" applyFont="1" applyFill="1" applyBorder="1" applyAlignment="1">
      <alignment horizontal="center" vertical="center"/>
    </xf>
    <xf numFmtId="49" fontId="15" fillId="2" borderId="24" xfId="0" applyNumberFormat="1" applyFont="1" applyFill="1" applyBorder="1" applyAlignment="1">
      <alignment horizontal="center" vertical="center"/>
    </xf>
    <xf numFmtId="49" fontId="15" fillId="2" borderId="11" xfId="0" applyNumberFormat="1" applyFont="1" applyFill="1" applyBorder="1" applyAlignment="1">
      <alignment horizontal="center" vertical="center"/>
    </xf>
    <xf numFmtId="49" fontId="15" fillId="2" borderId="34" xfId="0" applyNumberFormat="1" applyFont="1" applyFill="1" applyBorder="1" applyAlignment="1">
      <alignment horizontal="center" vertical="center"/>
    </xf>
    <xf numFmtId="49" fontId="13" fillId="2" borderId="15" xfId="0" applyNumberFormat="1" applyFont="1" applyFill="1" applyBorder="1" applyAlignment="1">
      <alignment horizontal="left" vertical="center"/>
    </xf>
    <xf numFmtId="49" fontId="13" fillId="2" borderId="3" xfId="0" applyNumberFormat="1" applyFont="1" applyFill="1" applyBorder="1" applyAlignment="1">
      <alignment horizontal="left" vertical="center"/>
    </xf>
    <xf numFmtId="49" fontId="13" fillId="2" borderId="4" xfId="0" applyNumberFormat="1" applyFont="1" applyFill="1" applyBorder="1" applyAlignment="1">
      <alignment horizontal="left" vertical="center"/>
    </xf>
    <xf numFmtId="49" fontId="13" fillId="2" borderId="28" xfId="0" applyNumberFormat="1" applyFont="1" applyFill="1" applyBorder="1" applyAlignment="1">
      <alignment horizontal="center" vertical="center"/>
    </xf>
    <xf numFmtId="49" fontId="13" fillId="2" borderId="21" xfId="0" applyNumberFormat="1" applyFont="1" applyFill="1" applyBorder="1" applyAlignment="1">
      <alignment horizontal="center" vertical="center"/>
    </xf>
    <xf numFmtId="49" fontId="15" fillId="2" borderId="29" xfId="0" applyNumberFormat="1" applyFont="1" applyFill="1" applyBorder="1" applyAlignment="1">
      <alignment horizontal="left" vertical="center"/>
    </xf>
    <xf numFmtId="49" fontId="15" fillId="2" borderId="30" xfId="0" applyNumberFormat="1" applyFont="1" applyFill="1" applyBorder="1" applyAlignment="1">
      <alignment horizontal="left" vertical="center"/>
    </xf>
    <xf numFmtId="49" fontId="15" fillId="2" borderId="37" xfId="0" applyNumberFormat="1" applyFont="1" applyFill="1" applyBorder="1" applyAlignment="1">
      <alignment horizontal="left" vertical="center"/>
    </xf>
    <xf numFmtId="49" fontId="15" fillId="2" borderId="18" xfId="0" applyNumberFormat="1" applyFont="1" applyFill="1" applyBorder="1" applyAlignment="1">
      <alignment horizontal="center" vertical="center"/>
    </xf>
    <xf numFmtId="49" fontId="15" fillId="2" borderId="27" xfId="0" applyNumberFormat="1" applyFont="1" applyFill="1" applyBorder="1" applyAlignment="1">
      <alignment horizontal="center" vertical="center"/>
    </xf>
    <xf numFmtId="49" fontId="15" fillId="2" borderId="22" xfId="0" applyNumberFormat="1" applyFont="1" applyFill="1" applyBorder="1" applyAlignment="1">
      <alignment horizontal="center" vertical="center"/>
    </xf>
    <xf numFmtId="49" fontId="15" fillId="2" borderId="5" xfId="0" applyNumberFormat="1" applyFont="1" applyFill="1" applyBorder="1" applyAlignment="1">
      <alignment horizontal="center" vertical="center"/>
    </xf>
    <xf numFmtId="49" fontId="15" fillId="2" borderId="20" xfId="0" applyNumberFormat="1" applyFont="1" applyFill="1" applyBorder="1" applyAlignment="1">
      <alignment horizontal="left" vertical="center"/>
    </xf>
    <xf numFmtId="49" fontId="15" fillId="2" borderId="0" xfId="0" applyNumberFormat="1" applyFont="1" applyFill="1" applyBorder="1" applyAlignment="1">
      <alignment horizontal="left" vertical="center"/>
    </xf>
    <xf numFmtId="49" fontId="15" fillId="2" borderId="1" xfId="0" applyNumberFormat="1" applyFont="1" applyFill="1" applyBorder="1" applyAlignment="1">
      <alignment horizontal="left" vertical="center"/>
    </xf>
    <xf numFmtId="49" fontId="15" fillId="2" borderId="24" xfId="0" applyNumberFormat="1" applyFont="1" applyFill="1" applyBorder="1" applyAlignment="1">
      <alignment horizontal="left" vertical="center"/>
    </xf>
    <xf numFmtId="49" fontId="15" fillId="2" borderId="11" xfId="0" applyNumberFormat="1" applyFont="1" applyFill="1" applyBorder="1" applyAlignment="1">
      <alignment horizontal="left" vertical="center"/>
    </xf>
    <xf numFmtId="49" fontId="15" fillId="2" borderId="23" xfId="0" applyNumberFormat="1" applyFont="1" applyFill="1" applyBorder="1" applyAlignment="1">
      <alignment horizontal="left" vertical="center"/>
    </xf>
    <xf numFmtId="49" fontId="13" fillId="2" borderId="6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/>
    </xf>
    <xf numFmtId="49" fontId="15" fillId="2" borderId="22" xfId="0" applyNumberFormat="1" applyFont="1" applyFill="1" applyBorder="1" applyAlignment="1">
      <alignment horizontal="left" vertical="center"/>
    </xf>
    <xf numFmtId="49" fontId="15" fillId="2" borderId="6" xfId="0" applyNumberFormat="1" applyFont="1" applyFill="1" applyBorder="1" applyAlignment="1">
      <alignment horizontal="left" vertical="center"/>
    </xf>
    <xf numFmtId="49" fontId="13" fillId="2" borderId="29" xfId="0" applyNumberFormat="1" applyFont="1" applyFill="1" applyBorder="1" applyAlignment="1">
      <alignment horizontal="left" vertical="center" shrinkToFit="1"/>
    </xf>
    <xf numFmtId="49" fontId="13" fillId="2" borderId="30" xfId="0" applyNumberFormat="1" applyFont="1" applyFill="1" applyBorder="1" applyAlignment="1">
      <alignment horizontal="left" vertical="center" shrinkToFit="1"/>
    </xf>
    <xf numFmtId="49" fontId="13" fillId="2" borderId="31" xfId="0" applyNumberFormat="1" applyFont="1" applyFill="1" applyBorder="1" applyAlignment="1">
      <alignment horizontal="left" vertical="center" shrinkToFit="1"/>
    </xf>
    <xf numFmtId="49" fontId="15" fillId="2" borderId="36" xfId="0" applyNumberFormat="1" applyFont="1" applyFill="1" applyBorder="1" applyAlignment="1">
      <alignment horizontal="center" vertical="center"/>
    </xf>
    <xf numFmtId="49" fontId="15" fillId="2" borderId="32" xfId="0" applyNumberFormat="1" applyFont="1" applyFill="1" applyBorder="1" applyAlignment="1">
      <alignment horizontal="left" vertical="center"/>
    </xf>
    <xf numFmtId="49" fontId="15" fillId="2" borderId="33" xfId="0" applyNumberFormat="1" applyFont="1" applyFill="1" applyBorder="1" applyAlignment="1">
      <alignment horizontal="left" vertical="center"/>
    </xf>
    <xf numFmtId="49" fontId="15" fillId="2" borderId="13" xfId="0" applyNumberFormat="1" applyFont="1" applyFill="1" applyBorder="1" applyAlignment="1">
      <alignment horizontal="left" vertical="center"/>
    </xf>
    <xf numFmtId="49" fontId="15" fillId="2" borderId="34" xfId="0" applyNumberFormat="1" applyFont="1" applyFill="1" applyBorder="1" applyAlignment="1">
      <alignment horizontal="left" vertical="center"/>
    </xf>
    <xf numFmtId="49" fontId="15" fillId="2" borderId="17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49" fontId="15" fillId="2" borderId="12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49" fontId="15" fillId="2" borderId="35" xfId="0" applyNumberFormat="1" applyFont="1" applyFill="1" applyBorder="1" applyAlignment="1">
      <alignment horizontal="center" vertical="center"/>
    </xf>
    <xf numFmtId="49" fontId="15" fillId="2" borderId="23" xfId="0" applyNumberFormat="1" applyFont="1" applyFill="1" applyBorder="1" applyAlignment="1">
      <alignment horizontal="center" vertical="center"/>
    </xf>
    <xf numFmtId="49" fontId="13" fillId="2" borderId="42" xfId="0" applyNumberFormat="1" applyFont="1" applyFill="1" applyBorder="1" applyAlignment="1">
      <alignment horizontal="center" vertical="center"/>
    </xf>
    <xf numFmtId="49" fontId="13" fillId="2" borderId="32" xfId="0" applyNumberFormat="1" applyFont="1" applyFill="1" applyBorder="1" applyAlignment="1">
      <alignment horizontal="center" vertical="center"/>
    </xf>
    <xf numFmtId="49" fontId="13" fillId="2" borderId="48" xfId="0" applyNumberFormat="1" applyFont="1" applyFill="1" applyBorder="1" applyAlignment="1">
      <alignment horizontal="left" vertical="center" shrinkToFit="1"/>
    </xf>
    <xf numFmtId="49" fontId="13" fillId="2" borderId="49" xfId="0" applyNumberFormat="1" applyFont="1" applyFill="1" applyBorder="1" applyAlignment="1">
      <alignment horizontal="left" vertical="center" shrinkToFit="1"/>
    </xf>
    <xf numFmtId="49" fontId="13" fillId="2" borderId="50" xfId="0" applyNumberFormat="1" applyFont="1" applyFill="1" applyBorder="1" applyAlignment="1">
      <alignment horizontal="left" vertical="center" shrinkToFit="1"/>
    </xf>
    <xf numFmtId="49" fontId="15" fillId="2" borderId="19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49" fontId="13" fillId="2" borderId="77" xfId="0" applyNumberFormat="1" applyFont="1" applyFill="1" applyBorder="1" applyAlignment="1">
      <alignment horizontal="center" vertical="center"/>
    </xf>
    <xf numFmtId="49" fontId="13" fillId="2" borderId="78" xfId="0" applyNumberFormat="1" applyFont="1" applyFill="1" applyBorder="1" applyAlignment="1">
      <alignment horizontal="center" vertical="center"/>
    </xf>
    <xf numFmtId="49" fontId="15" fillId="2" borderId="64" xfId="0" applyNumberFormat="1" applyFont="1" applyFill="1" applyBorder="1" applyAlignment="1">
      <alignment horizontal="center" vertical="center"/>
    </xf>
    <xf numFmtId="49" fontId="15" fillId="2" borderId="65" xfId="0" applyNumberFormat="1" applyFont="1" applyFill="1" applyBorder="1" applyAlignment="1">
      <alignment horizontal="center" vertical="center"/>
    </xf>
    <xf numFmtId="49" fontId="15" fillId="2" borderId="67" xfId="0" applyNumberFormat="1" applyFont="1" applyFill="1" applyBorder="1" applyAlignment="1">
      <alignment horizontal="center" vertical="center"/>
    </xf>
    <xf numFmtId="49" fontId="15" fillId="2" borderId="68" xfId="0" applyNumberFormat="1" applyFont="1" applyFill="1" applyBorder="1" applyAlignment="1">
      <alignment horizontal="center" vertical="center"/>
    </xf>
    <xf numFmtId="49" fontId="13" fillId="2" borderId="61" xfId="0" applyNumberFormat="1" applyFont="1" applyFill="1" applyBorder="1" applyAlignment="1">
      <alignment horizontal="center" vertical="center"/>
    </xf>
    <xf numFmtId="49" fontId="13" fillId="2" borderId="62" xfId="0" applyNumberFormat="1" applyFont="1" applyFill="1" applyBorder="1" applyAlignment="1">
      <alignment horizontal="center" vertical="center"/>
    </xf>
    <xf numFmtId="49" fontId="15" fillId="2" borderId="73" xfId="0" applyNumberFormat="1" applyFont="1" applyFill="1" applyBorder="1" applyAlignment="1">
      <alignment horizontal="left" vertical="center"/>
    </xf>
    <xf numFmtId="49" fontId="15" fillId="2" borderId="70" xfId="0" applyNumberFormat="1" applyFont="1" applyFill="1" applyBorder="1" applyAlignment="1">
      <alignment horizontal="left" vertical="center"/>
    </xf>
    <xf numFmtId="49" fontId="15" fillId="2" borderId="74" xfId="0" applyNumberFormat="1" applyFont="1" applyFill="1" applyBorder="1" applyAlignment="1">
      <alignment horizontal="left" vertical="center"/>
    </xf>
    <xf numFmtId="49" fontId="15" fillId="2" borderId="75" xfId="0" applyNumberFormat="1" applyFont="1" applyFill="1" applyBorder="1" applyAlignment="1">
      <alignment horizontal="left" vertical="center"/>
    </xf>
    <xf numFmtId="49" fontId="15" fillId="2" borderId="76" xfId="0" applyNumberFormat="1" applyFont="1" applyFill="1" applyBorder="1" applyAlignment="1">
      <alignment horizontal="left" vertical="center"/>
    </xf>
    <xf numFmtId="49" fontId="15" fillId="2" borderId="62" xfId="0" applyNumberFormat="1" applyFont="1" applyFill="1" applyBorder="1" applyAlignment="1">
      <alignment horizontal="center" vertical="center"/>
    </xf>
    <xf numFmtId="49" fontId="15" fillId="2" borderId="63" xfId="0" applyNumberFormat="1" applyFont="1" applyFill="1" applyBorder="1" applyAlignment="1">
      <alignment horizontal="center" vertical="center"/>
    </xf>
    <xf numFmtId="49" fontId="15" fillId="2" borderId="66" xfId="0" applyNumberFormat="1" applyFont="1" applyFill="1" applyBorder="1" applyAlignment="1">
      <alignment horizontal="center" vertical="center"/>
    </xf>
    <xf numFmtId="49" fontId="15" fillId="2" borderId="69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left" vertical="center"/>
    </xf>
    <xf numFmtId="0" fontId="8" fillId="2" borderId="16" xfId="0" applyNumberFormat="1" applyFont="1" applyFill="1" applyBorder="1" applyAlignment="1">
      <alignment horizontal="left" vertical="center"/>
    </xf>
    <xf numFmtId="0" fontId="8" fillId="2" borderId="10" xfId="0" applyNumberFormat="1" applyFont="1" applyFill="1" applyBorder="1" applyAlignment="1">
      <alignment horizontal="left" vertical="center"/>
    </xf>
    <xf numFmtId="0" fontId="6" fillId="2" borderId="15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>
      <alignment horizontal="left" vertical="center"/>
    </xf>
    <xf numFmtId="0" fontId="6" fillId="2" borderId="20" xfId="0" applyNumberFormat="1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>
      <alignment horizontal="left" vertical="center"/>
    </xf>
    <xf numFmtId="0" fontId="6" fillId="2" borderId="13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13" fillId="2" borderId="82" xfId="0" applyNumberFormat="1" applyFont="1" applyFill="1" applyBorder="1" applyAlignment="1">
      <alignment horizontal="center" vertical="center"/>
    </xf>
    <xf numFmtId="49" fontId="13" fillId="2" borderId="53" xfId="0" applyNumberFormat="1" applyFont="1" applyFill="1" applyBorder="1" applyAlignment="1">
      <alignment horizontal="center" vertical="center"/>
    </xf>
    <xf numFmtId="49" fontId="13" fillId="2" borderId="51" xfId="0" applyNumberFormat="1" applyFont="1" applyFill="1" applyBorder="1" applyAlignment="1">
      <alignment horizontal="left" vertical="center" shrinkToFit="1"/>
    </xf>
    <xf numFmtId="0" fontId="13" fillId="2" borderId="52" xfId="0" applyNumberFormat="1" applyFont="1" applyFill="1" applyBorder="1" applyAlignment="1">
      <alignment horizontal="left" vertical="center" shrinkToFit="1"/>
    </xf>
    <xf numFmtId="0" fontId="13" fillId="2" borderId="54" xfId="0" applyNumberFormat="1" applyFont="1" applyFill="1" applyBorder="1" applyAlignment="1">
      <alignment horizontal="left" vertical="center" shrinkToFit="1"/>
    </xf>
    <xf numFmtId="49" fontId="8" fillId="2" borderId="17" xfId="0" applyNumberFormat="1" applyFont="1" applyFill="1" applyBorder="1" applyAlignment="1">
      <alignment horizontal="left" vertical="center"/>
    </xf>
    <xf numFmtId="49" fontId="8" fillId="2" borderId="18" xfId="0" applyNumberFormat="1" applyFont="1" applyFill="1" applyBorder="1" applyAlignment="1">
      <alignment horizontal="left" vertical="center"/>
    </xf>
    <xf numFmtId="49" fontId="8" fillId="2" borderId="19" xfId="0" applyNumberFormat="1" applyFont="1" applyFill="1" applyBorder="1" applyAlignment="1">
      <alignment horizontal="left" vertical="center"/>
    </xf>
    <xf numFmtId="0" fontId="15" fillId="2" borderId="17" xfId="0" applyNumberFormat="1" applyFont="1" applyFill="1" applyBorder="1" applyAlignment="1">
      <alignment horizontal="left" vertical="center"/>
    </xf>
    <xf numFmtId="0" fontId="15" fillId="2" borderId="18" xfId="0" applyNumberFormat="1" applyFont="1" applyFill="1" applyBorder="1" applyAlignment="1">
      <alignment horizontal="left" vertical="center"/>
    </xf>
    <xf numFmtId="0" fontId="15" fillId="2" borderId="36" xfId="0" applyNumberFormat="1" applyFont="1" applyFill="1" applyBorder="1" applyAlignment="1">
      <alignment horizontal="left" vertical="center"/>
    </xf>
    <xf numFmtId="0" fontId="15" fillId="2" borderId="16" xfId="0" applyNumberFormat="1" applyFont="1" applyFill="1" applyBorder="1" applyAlignment="1">
      <alignment horizontal="center" vertical="center"/>
    </xf>
    <xf numFmtId="0" fontId="15" fillId="2" borderId="45" xfId="0" applyNumberFormat="1" applyFont="1" applyFill="1" applyBorder="1" applyAlignment="1">
      <alignment horizontal="center" vertical="center"/>
    </xf>
    <xf numFmtId="0" fontId="15" fillId="2" borderId="38" xfId="0" applyNumberFormat="1" applyFont="1" applyFill="1" applyBorder="1" applyAlignment="1">
      <alignment horizontal="left" vertical="center"/>
    </xf>
    <xf numFmtId="0" fontId="15" fillId="2" borderId="39" xfId="0" applyNumberFormat="1" applyFont="1" applyFill="1" applyBorder="1" applyAlignment="1">
      <alignment horizontal="left" vertical="center"/>
    </xf>
    <xf numFmtId="0" fontId="15" fillId="2" borderId="40" xfId="0" applyNumberFormat="1" applyFont="1" applyFill="1" applyBorder="1" applyAlignment="1">
      <alignment horizontal="left" vertical="center"/>
    </xf>
    <xf numFmtId="49" fontId="15" fillId="2" borderId="79" xfId="0" applyNumberFormat="1" applyFont="1" applyFill="1" applyBorder="1" applyAlignment="1">
      <alignment horizontal="center" vertical="center"/>
    </xf>
    <xf numFmtId="49" fontId="15" fillId="2" borderId="10" xfId="0" applyNumberFormat="1" applyFont="1" applyFill="1" applyBorder="1" applyAlignment="1">
      <alignment horizontal="center" vertical="center"/>
    </xf>
    <xf numFmtId="49" fontId="15" fillId="2" borderId="8" xfId="0" applyNumberFormat="1" applyFont="1" applyFill="1" applyBorder="1" applyAlignment="1">
      <alignment horizontal="center" vertical="center"/>
    </xf>
    <xf numFmtId="49" fontId="15" fillId="2" borderId="80" xfId="0" applyNumberFormat="1" applyFont="1" applyFill="1" applyBorder="1" applyAlignment="1">
      <alignment horizontal="center" vertical="center"/>
    </xf>
    <xf numFmtId="0" fontId="15" fillId="2" borderId="51" xfId="0" applyNumberFormat="1" applyFont="1" applyFill="1" applyBorder="1" applyAlignment="1">
      <alignment horizontal="left" vertical="center"/>
    </xf>
    <xf numFmtId="0" fontId="15" fillId="2" borderId="52" xfId="0" applyNumberFormat="1" applyFont="1" applyFill="1" applyBorder="1" applyAlignment="1">
      <alignment horizontal="left" vertical="center"/>
    </xf>
    <xf numFmtId="0" fontId="15" fillId="2" borderId="54" xfId="0" applyNumberFormat="1" applyFont="1" applyFill="1" applyBorder="1" applyAlignment="1">
      <alignment horizontal="left" vertical="center"/>
    </xf>
    <xf numFmtId="49" fontId="13" fillId="2" borderId="51" xfId="0" applyNumberFormat="1" applyFont="1" applyFill="1" applyBorder="1" applyAlignment="1">
      <alignment horizontal="left" vertical="center"/>
    </xf>
    <xf numFmtId="0" fontId="13" fillId="2" borderId="52" xfId="0" applyNumberFormat="1" applyFont="1" applyFill="1" applyBorder="1" applyAlignment="1">
      <alignment horizontal="left" vertical="center"/>
    </xf>
    <xf numFmtId="0" fontId="13" fillId="2" borderId="53" xfId="0" applyNumberFormat="1" applyFont="1" applyFill="1" applyBorder="1" applyAlignment="1">
      <alignment horizontal="left" vertical="center"/>
    </xf>
    <xf numFmtId="0" fontId="11" fillId="2" borderId="9" xfId="0" applyNumberFormat="1" applyFont="1" applyFill="1" applyBorder="1" applyAlignment="1">
      <alignment horizontal="left" vertical="center"/>
    </xf>
    <xf numFmtId="0" fontId="11" fillId="2" borderId="16" xfId="0" applyNumberFormat="1" applyFont="1" applyFill="1" applyBorder="1" applyAlignment="1">
      <alignment horizontal="left" vertical="center"/>
    </xf>
    <xf numFmtId="49" fontId="6" fillId="2" borderId="24" xfId="0" applyNumberFormat="1" applyFont="1" applyFill="1" applyBorder="1" applyAlignment="1">
      <alignment horizontal="left" vertical="center"/>
    </xf>
    <xf numFmtId="49" fontId="6" fillId="2" borderId="11" xfId="0" applyNumberFormat="1" applyFont="1" applyFill="1" applyBorder="1" applyAlignment="1">
      <alignment horizontal="left" vertical="center"/>
    </xf>
    <xf numFmtId="49" fontId="6" fillId="2" borderId="34" xfId="0" applyNumberFormat="1" applyFont="1" applyFill="1" applyBorder="1" applyAlignment="1">
      <alignment horizontal="left" vertical="center"/>
    </xf>
    <xf numFmtId="0" fontId="15" fillId="2" borderId="81" xfId="0" applyNumberFormat="1" applyFont="1" applyFill="1" applyBorder="1" applyAlignment="1">
      <alignment horizontal="left" vertical="center"/>
    </xf>
    <xf numFmtId="0" fontId="15" fillId="2" borderId="91" xfId="0" applyNumberFormat="1" applyFont="1" applyFill="1" applyBorder="1" applyAlignment="1">
      <alignment horizontal="left" vertical="center"/>
    </xf>
    <xf numFmtId="0" fontId="15" fillId="2" borderId="88" xfId="0" applyNumberFormat="1" applyFont="1" applyFill="1" applyBorder="1" applyAlignment="1">
      <alignment horizontal="left" vertical="center"/>
    </xf>
    <xf numFmtId="0" fontId="15" fillId="2" borderId="89" xfId="0" applyNumberFormat="1" applyFont="1" applyFill="1" applyBorder="1" applyAlignment="1">
      <alignment horizontal="left" vertical="center"/>
    </xf>
    <xf numFmtId="0" fontId="13" fillId="2" borderId="92" xfId="0" applyNumberFormat="1" applyFont="1" applyFill="1" applyBorder="1" applyAlignment="1">
      <alignment horizontal="left" vertical="center"/>
    </xf>
    <xf numFmtId="0" fontId="13" fillId="2" borderId="71" xfId="0" applyNumberFormat="1" applyFont="1" applyFill="1" applyBorder="1" applyAlignment="1">
      <alignment horizontal="left" vertical="center"/>
    </xf>
    <xf numFmtId="0" fontId="13" fillId="2" borderId="93" xfId="0" applyNumberFormat="1" applyFont="1" applyFill="1" applyBorder="1" applyAlignment="1">
      <alignment horizontal="left" vertical="center"/>
    </xf>
    <xf numFmtId="49" fontId="13" fillId="2" borderId="92" xfId="0" applyNumberFormat="1" applyFont="1" applyFill="1" applyBorder="1" applyAlignment="1">
      <alignment horizontal="center" vertical="center"/>
    </xf>
    <xf numFmtId="49" fontId="13" fillId="2" borderId="93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distributed" vertical="center" indent="12"/>
    </xf>
    <xf numFmtId="0" fontId="9" fillId="2" borderId="26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49" fontId="15" fillId="2" borderId="38" xfId="0" applyNumberFormat="1" applyFont="1" applyFill="1" applyBorder="1" applyAlignment="1">
      <alignment horizontal="left" vertical="center"/>
    </xf>
    <xf numFmtId="49" fontId="15" fillId="2" borderId="81" xfId="0" applyNumberFormat="1" applyFont="1" applyFill="1" applyBorder="1" applyAlignment="1">
      <alignment horizontal="left" vertical="center"/>
    </xf>
    <xf numFmtId="49" fontId="8" fillId="2" borderId="38" xfId="0" applyNumberFormat="1" applyFont="1" applyFill="1" applyBorder="1" applyAlignment="1">
      <alignment horizontal="left" vertical="center"/>
    </xf>
    <xf numFmtId="49" fontId="8" fillId="2" borderId="39" xfId="0" applyNumberFormat="1" applyFont="1" applyFill="1" applyBorder="1" applyAlignment="1">
      <alignment horizontal="left" vertical="center"/>
    </xf>
    <xf numFmtId="49" fontId="8" fillId="2" borderId="40" xfId="0" applyNumberFormat="1" applyFont="1" applyFill="1" applyBorder="1" applyAlignment="1">
      <alignment horizontal="left" vertical="center"/>
    </xf>
    <xf numFmtId="0" fontId="13" fillId="2" borderId="82" xfId="0" applyFont="1" applyFill="1" applyBorder="1" applyAlignment="1">
      <alignment horizontal="center" vertical="center"/>
    </xf>
    <xf numFmtId="0" fontId="13" fillId="2" borderId="53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6" fillId="2" borderId="7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5" xfId="0" applyNumberFormat="1" applyFont="1" applyFill="1" applyBorder="1" applyAlignment="1">
      <alignment horizontal="center" vertical="center"/>
    </xf>
    <xf numFmtId="0" fontId="6" fillId="2" borderId="83" xfId="0" applyNumberFormat="1" applyFont="1" applyFill="1" applyBorder="1" applyAlignment="1">
      <alignment horizontal="center" vertical="center"/>
    </xf>
    <xf numFmtId="0" fontId="6" fillId="2" borderId="20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13" fillId="2" borderId="51" xfId="0" applyNumberFormat="1" applyFont="1" applyFill="1" applyBorder="1" applyAlignment="1">
      <alignment horizontal="left" vertical="center" shrinkToFit="1"/>
    </xf>
    <xf numFmtId="0" fontId="13" fillId="2" borderId="53" xfId="0" applyNumberFormat="1" applyFont="1" applyFill="1" applyBorder="1" applyAlignment="1">
      <alignment horizontal="left" vertical="center" shrinkToFit="1"/>
    </xf>
    <xf numFmtId="49" fontId="6" fillId="2" borderId="94" xfId="0" applyNumberFormat="1" applyFont="1" applyFill="1" applyBorder="1" applyAlignment="1">
      <alignment horizontal="left" vertical="center"/>
    </xf>
    <xf numFmtId="0" fontId="6" fillId="2" borderId="95" xfId="0" applyNumberFormat="1" applyFont="1" applyFill="1" applyBorder="1" applyAlignment="1">
      <alignment horizontal="left" vertical="center"/>
    </xf>
    <xf numFmtId="0" fontId="6" fillId="2" borderId="97" xfId="0" applyNumberFormat="1" applyFont="1" applyFill="1" applyBorder="1" applyAlignment="1">
      <alignment horizontal="left" vertical="center"/>
    </xf>
    <xf numFmtId="49" fontId="13" fillId="2" borderId="92" xfId="0" applyNumberFormat="1" applyFont="1" applyFill="1" applyBorder="1" applyAlignment="1">
      <alignment horizontal="left" vertical="center"/>
    </xf>
    <xf numFmtId="0" fontId="13" fillId="2" borderId="72" xfId="0" applyNumberFormat="1" applyFont="1" applyFill="1" applyBorder="1" applyAlignment="1">
      <alignment horizontal="left" vertical="center"/>
    </xf>
    <xf numFmtId="0" fontId="13" fillId="2" borderId="90" xfId="0" applyNumberFormat="1" applyFont="1" applyFill="1" applyBorder="1" applyAlignment="1">
      <alignment horizontal="left" vertical="center"/>
    </xf>
    <xf numFmtId="0" fontId="13" fillId="2" borderId="85" xfId="0" applyNumberFormat="1" applyFont="1" applyFill="1" applyBorder="1" applyAlignment="1">
      <alignment horizontal="left" vertical="center"/>
    </xf>
    <xf numFmtId="0" fontId="13" fillId="2" borderId="86" xfId="0" applyNumberFormat="1" applyFont="1" applyFill="1" applyBorder="1" applyAlignment="1">
      <alignment horizontal="left" vertical="center"/>
    </xf>
    <xf numFmtId="0" fontId="6" fillId="2" borderId="94" xfId="0" applyNumberFormat="1" applyFont="1" applyFill="1" applyBorder="1" applyAlignment="1">
      <alignment horizontal="left" vertical="center"/>
    </xf>
    <xf numFmtId="49" fontId="15" fillId="2" borderId="94" xfId="0" applyNumberFormat="1" applyFont="1" applyFill="1" applyBorder="1" applyAlignment="1">
      <alignment horizontal="left" vertical="center"/>
    </xf>
    <xf numFmtId="0" fontId="15" fillId="2" borderId="95" xfId="0" applyNumberFormat="1" applyFont="1" applyFill="1" applyBorder="1" applyAlignment="1">
      <alignment horizontal="left" vertical="center"/>
    </xf>
    <xf numFmtId="0" fontId="15" fillId="2" borderId="96" xfId="0" applyNumberFormat="1" applyFont="1" applyFill="1" applyBorder="1" applyAlignment="1">
      <alignment horizontal="left" vertical="center"/>
    </xf>
    <xf numFmtId="0" fontId="15" fillId="2" borderId="94" xfId="0" applyNumberFormat="1" applyFont="1" applyFill="1" applyBorder="1" applyAlignment="1">
      <alignment horizontal="left" vertical="center"/>
    </xf>
    <xf numFmtId="49" fontId="13" fillId="2" borderId="84" xfId="0" applyNumberFormat="1" applyFont="1" applyFill="1" applyBorder="1" applyAlignment="1">
      <alignment horizontal="center" vertical="center"/>
    </xf>
    <xf numFmtId="49" fontId="13" fillId="2" borderId="85" xfId="0" applyNumberFormat="1" applyFont="1" applyFill="1" applyBorder="1" applyAlignment="1">
      <alignment horizontal="center" vertical="center"/>
    </xf>
    <xf numFmtId="49" fontId="15" fillId="2" borderId="87" xfId="0" applyNumberFormat="1" applyFont="1" applyFill="1" applyBorder="1" applyAlignment="1">
      <alignment horizontal="center" vertical="center"/>
    </xf>
    <xf numFmtId="49" fontId="15" fillId="2" borderId="88" xfId="0" applyNumberFormat="1" applyFont="1" applyFill="1" applyBorder="1" applyAlignment="1">
      <alignment horizontal="center" vertical="center"/>
    </xf>
    <xf numFmtId="49" fontId="13" fillId="2" borderId="98" xfId="0" applyNumberFormat="1" applyFont="1" applyFill="1" applyBorder="1" applyAlignment="1">
      <alignment horizontal="center" vertical="center"/>
    </xf>
    <xf numFmtId="49" fontId="15" fillId="2" borderId="41" xfId="0" applyNumberFormat="1" applyFont="1" applyFill="1" applyBorder="1" applyAlignment="1">
      <alignment horizontal="center" vertical="center"/>
    </xf>
    <xf numFmtId="49" fontId="15" fillId="2" borderId="94" xfId="0" applyNumberFormat="1" applyFont="1" applyFill="1" applyBorder="1" applyAlignment="1">
      <alignment horizontal="center" vertical="center"/>
    </xf>
    <xf numFmtId="49" fontId="15" fillId="2" borderId="96" xfId="0" applyNumberFormat="1" applyFont="1" applyFill="1" applyBorder="1" applyAlignment="1">
      <alignment horizontal="center" vertical="center"/>
    </xf>
    <xf numFmtId="49" fontId="15" fillId="2" borderId="91" xfId="0" applyNumberFormat="1" applyFont="1" applyFill="1" applyBorder="1" applyAlignment="1">
      <alignment horizontal="left" vertical="center"/>
    </xf>
    <xf numFmtId="49" fontId="13" fillId="2" borderId="90" xfId="0" applyNumberFormat="1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18">
    <dxf>
      <font>
        <color theme="0"/>
      </font>
    </dxf>
    <dxf>
      <font>
        <color theme="0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7"/>
  <sheetViews>
    <sheetView tabSelected="1" zoomScaleNormal="100" workbookViewId="0">
      <selection activeCell="F6" sqref="F6:O7"/>
    </sheetView>
  </sheetViews>
  <sheetFormatPr defaultRowHeight="12"/>
  <cols>
    <col min="1" max="36" width="2.5" style="5" customWidth="1"/>
    <col min="37" max="16384" width="9" style="5"/>
  </cols>
  <sheetData>
    <row r="1" spans="1:37" ht="13.5">
      <c r="A1" s="48" t="s">
        <v>55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</row>
    <row r="2" spans="1:37" ht="15" customHeight="1">
      <c r="A2" s="114" t="s">
        <v>16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"/>
      <c r="N2" s="1"/>
      <c r="O2" s="1"/>
      <c r="P2" s="1"/>
      <c r="Q2" s="1"/>
      <c r="R2" s="1"/>
      <c r="S2" s="1" t="s">
        <v>29</v>
      </c>
      <c r="T2" s="58"/>
      <c r="U2" s="58"/>
      <c r="V2" s="58"/>
      <c r="W2" s="1" t="s">
        <v>30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7" ht="15" customHeight="1">
      <c r="A3" s="127" t="s">
        <v>58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"/>
      <c r="P3" s="1"/>
      <c r="Q3" s="1"/>
      <c r="R3" s="1"/>
      <c r="S3" s="1" t="s">
        <v>41</v>
      </c>
      <c r="T3" s="1" t="s">
        <v>42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7" ht="15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7" ht="15" customHeight="1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7" ht="15" customHeight="1">
      <c r="A6" s="69" t="s">
        <v>17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3"/>
      <c r="P6" s="75" t="s">
        <v>27</v>
      </c>
      <c r="Q6" s="75"/>
      <c r="R6" s="75"/>
      <c r="S6" s="75"/>
      <c r="T6" s="75"/>
      <c r="U6" s="75"/>
      <c r="V6" s="75"/>
      <c r="W6" s="75"/>
      <c r="X6" s="75"/>
      <c r="Y6" s="75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8" t="s">
        <v>5</v>
      </c>
    </row>
    <row r="7" spans="1:37" ht="15" customHeight="1" thickBot="1">
      <c r="A7" s="71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4"/>
      <c r="P7" s="38"/>
      <c r="Q7" s="38"/>
      <c r="R7" s="38"/>
      <c r="S7" s="38"/>
      <c r="T7" s="38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8" t="s">
        <v>6</v>
      </c>
    </row>
    <row r="8" spans="1:37" ht="15" customHeight="1">
      <c r="A8" s="121" t="s">
        <v>18</v>
      </c>
      <c r="B8" s="122"/>
      <c r="C8" s="122"/>
      <c r="D8" s="122"/>
      <c r="E8" s="122"/>
      <c r="F8" s="123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5"/>
      <c r="U8" s="82" t="s">
        <v>28</v>
      </c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4"/>
      <c r="AJ8" s="1"/>
      <c r="AK8" s="18" t="s">
        <v>7</v>
      </c>
    </row>
    <row r="9" spans="1:37" ht="15" customHeight="1">
      <c r="A9" s="91" t="s">
        <v>19</v>
      </c>
      <c r="B9" s="92"/>
      <c r="C9" s="92"/>
      <c r="D9" s="92"/>
      <c r="E9" s="92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76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8"/>
      <c r="AJ9" s="1"/>
      <c r="AK9" s="18" t="s">
        <v>8</v>
      </c>
    </row>
    <row r="10" spans="1:37" ht="15" customHeight="1">
      <c r="A10" s="93"/>
      <c r="B10" s="64"/>
      <c r="C10" s="64"/>
      <c r="D10" s="64"/>
      <c r="E10" s="6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79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1"/>
      <c r="AJ10" s="1"/>
      <c r="AK10" s="18" t="s">
        <v>9</v>
      </c>
    </row>
    <row r="11" spans="1:37" ht="15" customHeight="1">
      <c r="A11" s="85" t="s">
        <v>18</v>
      </c>
      <c r="B11" s="86"/>
      <c r="C11" s="86"/>
      <c r="D11" s="86"/>
      <c r="E11" s="86"/>
      <c r="F11" s="105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7"/>
      <c r="AJ11" s="1"/>
      <c r="AK11" s="18" t="s">
        <v>10</v>
      </c>
    </row>
    <row r="12" spans="1:37" ht="15" customHeight="1">
      <c r="A12" s="117" t="s">
        <v>20</v>
      </c>
      <c r="B12" s="77"/>
      <c r="C12" s="77"/>
      <c r="D12" s="77"/>
      <c r="E12" s="118"/>
      <c r="F12" s="19" t="s">
        <v>21</v>
      </c>
      <c r="G12" s="77"/>
      <c r="H12" s="77"/>
      <c r="I12" s="77"/>
      <c r="J12" s="20" t="s">
        <v>22</v>
      </c>
      <c r="K12" s="77"/>
      <c r="L12" s="77"/>
      <c r="M12" s="77"/>
      <c r="N12" s="77"/>
      <c r="O12" s="96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10"/>
      <c r="AJ12" s="1"/>
      <c r="AK12" s="18" t="s">
        <v>11</v>
      </c>
    </row>
    <row r="13" spans="1:37" ht="15" customHeight="1">
      <c r="A13" s="117"/>
      <c r="B13" s="77"/>
      <c r="C13" s="77"/>
      <c r="D13" s="77"/>
      <c r="E13" s="118"/>
      <c r="F13" s="94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111"/>
      <c r="AJ13" s="1"/>
      <c r="AK13" s="18" t="s">
        <v>12</v>
      </c>
    </row>
    <row r="14" spans="1:37" ht="15" customHeight="1">
      <c r="A14" s="117"/>
      <c r="B14" s="77"/>
      <c r="C14" s="77"/>
      <c r="D14" s="77"/>
      <c r="E14" s="118"/>
      <c r="F14" s="97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112"/>
      <c r="AJ14" s="1"/>
      <c r="AK14" s="18" t="s">
        <v>13</v>
      </c>
    </row>
    <row r="15" spans="1:37" ht="15" customHeight="1">
      <c r="A15" s="119"/>
      <c r="B15" s="80"/>
      <c r="C15" s="80"/>
      <c r="D15" s="80"/>
      <c r="E15" s="120"/>
      <c r="F15" s="64" t="s">
        <v>23</v>
      </c>
      <c r="G15" s="64"/>
      <c r="H15" s="113"/>
      <c r="I15" s="90"/>
      <c r="J15" s="90"/>
      <c r="K15" s="90"/>
      <c r="L15" s="21" t="s">
        <v>22</v>
      </c>
      <c r="M15" s="90"/>
      <c r="N15" s="90"/>
      <c r="O15" s="90"/>
      <c r="P15" s="22" t="s">
        <v>22</v>
      </c>
      <c r="Q15" s="90"/>
      <c r="R15" s="90"/>
      <c r="S15" s="90"/>
      <c r="T15" s="126"/>
      <c r="U15" s="64" t="s">
        <v>24</v>
      </c>
      <c r="V15" s="64"/>
      <c r="W15" s="113"/>
      <c r="X15" s="90"/>
      <c r="Y15" s="90"/>
      <c r="Z15" s="90"/>
      <c r="AA15" s="21" t="s">
        <v>22</v>
      </c>
      <c r="AB15" s="90"/>
      <c r="AC15" s="90"/>
      <c r="AD15" s="90"/>
      <c r="AE15" s="22" t="s">
        <v>22</v>
      </c>
      <c r="AF15" s="90"/>
      <c r="AG15" s="90"/>
      <c r="AH15" s="90"/>
      <c r="AI15" s="108"/>
      <c r="AJ15" s="1"/>
      <c r="AK15" s="18" t="s">
        <v>14</v>
      </c>
    </row>
    <row r="16" spans="1:37" ht="15" customHeight="1">
      <c r="A16" s="85" t="s">
        <v>18</v>
      </c>
      <c r="B16" s="86"/>
      <c r="C16" s="86"/>
      <c r="D16" s="86"/>
      <c r="E16" s="86"/>
      <c r="F16" s="87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9"/>
      <c r="U16" s="64" t="s">
        <v>25</v>
      </c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5"/>
      <c r="AJ16" s="1"/>
    </row>
    <row r="17" spans="1:36" ht="15" customHeight="1">
      <c r="A17" s="91" t="s">
        <v>43</v>
      </c>
      <c r="B17" s="92"/>
      <c r="C17" s="92"/>
      <c r="D17" s="92"/>
      <c r="E17" s="92"/>
      <c r="F17" s="94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6"/>
      <c r="U17" s="100" t="s">
        <v>23</v>
      </c>
      <c r="V17" s="64"/>
      <c r="W17" s="64"/>
      <c r="X17" s="64"/>
      <c r="Y17" s="64"/>
      <c r="Z17" s="64" t="s">
        <v>22</v>
      </c>
      <c r="AA17" s="64"/>
      <c r="AB17" s="64"/>
      <c r="AC17" s="64"/>
      <c r="AD17" s="64"/>
      <c r="AE17" s="64" t="s">
        <v>39</v>
      </c>
      <c r="AF17" s="64"/>
      <c r="AG17" s="64"/>
      <c r="AH17" s="64"/>
      <c r="AI17" s="65"/>
      <c r="AJ17" s="1"/>
    </row>
    <row r="18" spans="1:36" ht="15" customHeight="1">
      <c r="A18" s="93"/>
      <c r="B18" s="64"/>
      <c r="C18" s="64"/>
      <c r="D18" s="64"/>
      <c r="E18" s="64"/>
      <c r="F18" s="97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9"/>
      <c r="U18" s="100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5"/>
      <c r="AJ18" s="1"/>
    </row>
    <row r="19" spans="1:36" ht="15" customHeight="1">
      <c r="A19" s="93"/>
      <c r="B19" s="64"/>
      <c r="C19" s="64"/>
      <c r="D19" s="64"/>
      <c r="E19" s="64"/>
      <c r="F19" s="64" t="s">
        <v>26</v>
      </c>
      <c r="G19" s="64"/>
      <c r="H19" s="64"/>
      <c r="I19" s="66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8"/>
      <c r="AJ19" s="1"/>
    </row>
    <row r="20" spans="1:36" ht="15" customHeight="1">
      <c r="A20" s="128" t="s">
        <v>18</v>
      </c>
      <c r="B20" s="129"/>
      <c r="C20" s="129"/>
      <c r="D20" s="129"/>
      <c r="E20" s="129"/>
      <c r="F20" s="138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40"/>
      <c r="AJ20" s="1"/>
    </row>
    <row r="21" spans="1:36" ht="15" customHeight="1">
      <c r="A21" s="130" t="s">
        <v>44</v>
      </c>
      <c r="B21" s="131"/>
      <c r="C21" s="131"/>
      <c r="D21" s="131"/>
      <c r="E21" s="131"/>
      <c r="F21" s="136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111"/>
      <c r="AJ21" s="1"/>
    </row>
    <row r="22" spans="1:36" ht="15" customHeight="1">
      <c r="A22" s="132"/>
      <c r="B22" s="133"/>
      <c r="C22" s="133"/>
      <c r="D22" s="133"/>
      <c r="E22" s="133"/>
      <c r="F22" s="137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112"/>
      <c r="AJ22" s="1"/>
    </row>
    <row r="23" spans="1:36" ht="15" customHeight="1">
      <c r="A23" s="134" t="s">
        <v>18</v>
      </c>
      <c r="B23" s="135"/>
      <c r="C23" s="135"/>
      <c r="D23" s="135"/>
      <c r="E23" s="135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35" t="s">
        <v>18</v>
      </c>
      <c r="T23" s="135"/>
      <c r="U23" s="135"/>
      <c r="V23" s="135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2"/>
      <c r="AJ23" s="1"/>
    </row>
    <row r="24" spans="1:36" ht="15" customHeight="1">
      <c r="A24" s="130" t="s">
        <v>46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 t="s">
        <v>47</v>
      </c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43"/>
      <c r="AJ24" s="1"/>
    </row>
    <row r="25" spans="1:36" ht="15" customHeight="1">
      <c r="A25" s="132"/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44"/>
      <c r="AJ25" s="1"/>
    </row>
    <row r="26" spans="1:36" ht="15" customHeight="1">
      <c r="A26" s="128" t="s">
        <v>18</v>
      </c>
      <c r="B26" s="129"/>
      <c r="C26" s="129"/>
      <c r="D26" s="129"/>
      <c r="E26" s="129"/>
      <c r="F26" s="138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40"/>
      <c r="AJ26" s="1"/>
    </row>
    <row r="27" spans="1:36" ht="15" customHeight="1">
      <c r="A27" s="130" t="s">
        <v>45</v>
      </c>
      <c r="B27" s="131"/>
      <c r="C27" s="131"/>
      <c r="D27" s="131"/>
      <c r="E27" s="131"/>
      <c r="F27" s="136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111"/>
      <c r="AJ27" s="1"/>
    </row>
    <row r="28" spans="1:36" ht="15" customHeight="1">
      <c r="A28" s="132"/>
      <c r="B28" s="133"/>
      <c r="C28" s="133"/>
      <c r="D28" s="133"/>
      <c r="E28" s="133"/>
      <c r="F28" s="137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112"/>
      <c r="AJ28" s="1"/>
    </row>
    <row r="29" spans="1:36" ht="15" customHeight="1">
      <c r="A29" s="134" t="s">
        <v>18</v>
      </c>
      <c r="B29" s="135"/>
      <c r="C29" s="135"/>
      <c r="D29" s="135"/>
      <c r="E29" s="135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35" t="s">
        <v>18</v>
      </c>
      <c r="T29" s="135"/>
      <c r="U29" s="135"/>
      <c r="V29" s="135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2"/>
      <c r="AJ29" s="1"/>
    </row>
    <row r="30" spans="1:36" ht="15" customHeight="1">
      <c r="A30" s="130" t="s">
        <v>46</v>
      </c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 t="s">
        <v>47</v>
      </c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43"/>
      <c r="AJ30" s="1"/>
    </row>
    <row r="31" spans="1:36" ht="15" customHeight="1">
      <c r="A31" s="132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44"/>
      <c r="AJ31" s="1"/>
    </row>
    <row r="32" spans="1:36" ht="15" customHeight="1">
      <c r="A32" s="25"/>
      <c r="B32" s="25"/>
      <c r="C32" s="25"/>
      <c r="D32" s="25"/>
      <c r="E32" s="25"/>
      <c r="F32" s="45"/>
      <c r="G32" s="45"/>
      <c r="H32" s="45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1"/>
    </row>
    <row r="33" spans="1:36" ht="15" customHeight="1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3"/>
      <c r="S33" s="3"/>
      <c r="T33" s="3"/>
      <c r="U33" s="62"/>
      <c r="V33" s="62"/>
      <c r="W33" s="62"/>
      <c r="X33" s="62"/>
      <c r="Y33" s="1"/>
      <c r="Z33" s="23"/>
      <c r="AA33" s="1"/>
      <c r="AB33" s="1"/>
      <c r="AC33" s="63" t="s">
        <v>1</v>
      </c>
      <c r="AD33" s="63"/>
      <c r="AE33" s="63"/>
      <c r="AF33" s="63"/>
      <c r="AG33" s="63"/>
      <c r="AH33" s="63"/>
      <c r="AI33" s="63"/>
      <c r="AJ33" s="1"/>
    </row>
    <row r="34" spans="1:36" ht="15" customHeight="1" thickBot="1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"/>
      <c r="S34" s="116"/>
      <c r="T34" s="116"/>
      <c r="U34" s="115"/>
      <c r="V34" s="115"/>
      <c r="W34" s="115"/>
      <c r="X34" s="115"/>
      <c r="Y34" s="2"/>
      <c r="Z34" s="23"/>
      <c r="AA34" s="1"/>
      <c r="AB34" s="1"/>
      <c r="AC34" s="61" t="s">
        <v>0</v>
      </c>
      <c r="AD34" s="62"/>
      <c r="AE34" s="62"/>
      <c r="AF34" s="59">
        <f>LEN(SUBSTITUTE(A35,CHAR(10),""))</f>
        <v>0</v>
      </c>
      <c r="AG34" s="59"/>
      <c r="AH34" s="59"/>
      <c r="AI34" s="60"/>
      <c r="AJ34" s="1"/>
    </row>
    <row r="35" spans="1:36" ht="15" customHeight="1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1"/>
      <c r="AJ35" s="1"/>
    </row>
    <row r="36" spans="1:36" ht="15" customHeight="1">
      <c r="A36" s="52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4"/>
      <c r="AJ36" s="1"/>
    </row>
    <row r="37" spans="1:36" ht="15" customHeight="1">
      <c r="A37" s="52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4"/>
      <c r="AJ37" s="1"/>
    </row>
    <row r="38" spans="1:36" ht="15" customHeight="1">
      <c r="A38" s="52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4"/>
      <c r="AJ38" s="1"/>
    </row>
    <row r="39" spans="1:36" ht="15" customHeight="1">
      <c r="A39" s="52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4"/>
      <c r="AJ39" s="1"/>
    </row>
    <row r="40" spans="1:36" ht="15" customHeight="1">
      <c r="A40" s="52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4"/>
      <c r="AJ40" s="1"/>
    </row>
    <row r="41" spans="1:36" ht="15" customHeight="1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4"/>
      <c r="AJ41" s="1"/>
    </row>
    <row r="42" spans="1:36" ht="15" customHeight="1">
      <c r="A42" s="52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4"/>
      <c r="AJ42" s="1"/>
    </row>
    <row r="43" spans="1:36" ht="15" customHeight="1">
      <c r="A43" s="52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4"/>
      <c r="AJ43" s="1"/>
    </row>
    <row r="44" spans="1:36" ht="15" customHeight="1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4"/>
      <c r="AJ44" s="1"/>
    </row>
    <row r="45" spans="1:36" ht="15" customHeight="1">
      <c r="A45" s="52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4"/>
      <c r="AJ45" s="1"/>
    </row>
    <row r="46" spans="1:36" ht="15" customHeight="1">
      <c r="A46" s="52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4"/>
      <c r="AJ46" s="1"/>
    </row>
    <row r="47" spans="1:36" ht="15" customHeight="1">
      <c r="A47" s="52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4"/>
      <c r="AJ47" s="1"/>
    </row>
    <row r="48" spans="1:36" ht="15" customHeight="1">
      <c r="A48" s="52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4"/>
      <c r="AJ48" s="1"/>
    </row>
    <row r="49" spans="1:36" ht="15" customHeight="1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4"/>
      <c r="AJ49" s="1"/>
    </row>
    <row r="50" spans="1:36" ht="15" customHeight="1" thickBot="1">
      <c r="A50" s="55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7"/>
      <c r="AJ50" s="1"/>
    </row>
    <row r="51" spans="1:36" ht="15" customHeight="1">
      <c r="A51" s="102" t="s">
        <v>3</v>
      </c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ht="15" customHeight="1">
      <c r="A52" s="101" t="s">
        <v>36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ht="15" customHeight="1">
      <c r="A53" s="101" t="s">
        <v>37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>
      <c r="A54" s="1" t="s">
        <v>38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>
      <c r="A55" s="1" t="s">
        <v>53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7" spans="1:36">
      <c r="B57" s="7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</sheetData>
  <mergeCells count="74">
    <mergeCell ref="F29:R29"/>
    <mergeCell ref="S29:V29"/>
    <mergeCell ref="W29:AI29"/>
    <mergeCell ref="A30:E31"/>
    <mergeCell ref="F30:R31"/>
    <mergeCell ref="S30:V31"/>
    <mergeCell ref="W30:AI31"/>
    <mergeCell ref="A29:E29"/>
    <mergeCell ref="F26:AI26"/>
    <mergeCell ref="A27:E28"/>
    <mergeCell ref="F27:AI28"/>
    <mergeCell ref="A24:E25"/>
    <mergeCell ref="A26:E26"/>
    <mergeCell ref="F20:AI20"/>
    <mergeCell ref="S23:V23"/>
    <mergeCell ref="S24:V25"/>
    <mergeCell ref="F23:R23"/>
    <mergeCell ref="F24:R25"/>
    <mergeCell ref="W23:AI23"/>
    <mergeCell ref="W24:AI25"/>
    <mergeCell ref="A2:L2"/>
    <mergeCell ref="U34:X34"/>
    <mergeCell ref="S34:T34"/>
    <mergeCell ref="A12:E15"/>
    <mergeCell ref="G12:I12"/>
    <mergeCell ref="U33:X33"/>
    <mergeCell ref="A8:E8"/>
    <mergeCell ref="F8:T8"/>
    <mergeCell ref="Q15:T15"/>
    <mergeCell ref="U15:V15"/>
    <mergeCell ref="W15:Z15"/>
    <mergeCell ref="A3:N3"/>
    <mergeCell ref="A20:E20"/>
    <mergeCell ref="A21:E22"/>
    <mergeCell ref="A23:E23"/>
    <mergeCell ref="F21:AI22"/>
    <mergeCell ref="A52:X52"/>
    <mergeCell ref="A53:X53"/>
    <mergeCell ref="A51:X51"/>
    <mergeCell ref="A9:E10"/>
    <mergeCell ref="F9:T10"/>
    <mergeCell ref="A11:E11"/>
    <mergeCell ref="F11:AI11"/>
    <mergeCell ref="AA17:AD18"/>
    <mergeCell ref="AE17:AE18"/>
    <mergeCell ref="AF15:AI15"/>
    <mergeCell ref="K12:N12"/>
    <mergeCell ref="O12:AI12"/>
    <mergeCell ref="F13:AI14"/>
    <mergeCell ref="F15:G15"/>
    <mergeCell ref="H15:K15"/>
    <mergeCell ref="M15:O15"/>
    <mergeCell ref="AB15:AD15"/>
    <mergeCell ref="A17:E19"/>
    <mergeCell ref="F17:T18"/>
    <mergeCell ref="U17:U18"/>
    <mergeCell ref="V17:Y18"/>
    <mergeCell ref="Z17:Z18"/>
    <mergeCell ref="A35:AI50"/>
    <mergeCell ref="T2:V2"/>
    <mergeCell ref="AF34:AI34"/>
    <mergeCell ref="AC34:AE34"/>
    <mergeCell ref="AC33:AI33"/>
    <mergeCell ref="AF17:AI18"/>
    <mergeCell ref="F19:H19"/>
    <mergeCell ref="I19:AI19"/>
    <mergeCell ref="A6:E7"/>
    <mergeCell ref="F6:O7"/>
    <mergeCell ref="P6:Y6"/>
    <mergeCell ref="U9:AI10"/>
    <mergeCell ref="U8:AI8"/>
    <mergeCell ref="A16:E16"/>
    <mergeCell ref="F16:T16"/>
    <mergeCell ref="U16:AI16"/>
  </mergeCells>
  <phoneticPr fontId="1" type="Hiragana" alignment="distributed"/>
  <conditionalFormatting sqref="F6:O7">
    <cfRule type="cellIs" dxfId="17" priority="18" stopIfTrue="1" operator="equal">
      <formula>""</formula>
    </cfRule>
  </conditionalFormatting>
  <conditionalFormatting sqref="F9:T10">
    <cfRule type="cellIs" dxfId="16" priority="16" operator="equal">
      <formula>""</formula>
    </cfRule>
  </conditionalFormatting>
  <conditionalFormatting sqref="F8:T8">
    <cfRule type="cellIs" dxfId="15" priority="15" stopIfTrue="1" operator="equal">
      <formula>""</formula>
    </cfRule>
  </conditionalFormatting>
  <conditionalFormatting sqref="F6:Y6 F8:AI11 F7:O7 F13:AI14 F12:N12 F16:AI16 H15:T15 W15:AI15 I19:AI19 F17:T18 AF17:AI18 AA17:AD18 V17:Y18">
    <cfRule type="cellIs" dxfId="14" priority="14" stopIfTrue="1" operator="equal">
      <formula>""</formula>
    </cfRule>
  </conditionalFormatting>
  <conditionalFormatting sqref="A35:AI50">
    <cfRule type="cellIs" dxfId="13" priority="13" stopIfTrue="1" operator="equal">
      <formula>""</formula>
    </cfRule>
  </conditionalFormatting>
  <conditionalFormatting sqref="F23">
    <cfRule type="cellIs" dxfId="12" priority="12" stopIfTrue="1" operator="equal">
      <formula>""</formula>
    </cfRule>
  </conditionalFormatting>
  <conditionalFormatting sqref="F24">
    <cfRule type="cellIs" dxfId="11" priority="11" stopIfTrue="1" operator="equal">
      <formula>""</formula>
    </cfRule>
  </conditionalFormatting>
  <conditionalFormatting sqref="F20">
    <cfRule type="cellIs" dxfId="10" priority="10" stopIfTrue="1" operator="equal">
      <formula>""</formula>
    </cfRule>
  </conditionalFormatting>
  <conditionalFormatting sqref="F21">
    <cfRule type="cellIs" dxfId="9" priority="9" stopIfTrue="1" operator="equal">
      <formula>""</formula>
    </cfRule>
  </conditionalFormatting>
  <conditionalFormatting sqref="F27">
    <cfRule type="cellIs" dxfId="8" priority="2" stopIfTrue="1" operator="equal">
      <formula>""</formula>
    </cfRule>
  </conditionalFormatting>
  <conditionalFormatting sqref="W29:W30">
    <cfRule type="cellIs" dxfId="7" priority="1" stopIfTrue="1" operator="equal">
      <formula>""</formula>
    </cfRule>
  </conditionalFormatting>
  <conditionalFormatting sqref="W23:W24">
    <cfRule type="cellIs" dxfId="6" priority="6" stopIfTrue="1" operator="equal">
      <formula>""</formula>
    </cfRule>
  </conditionalFormatting>
  <conditionalFormatting sqref="F29">
    <cfRule type="cellIs" dxfId="5" priority="5" stopIfTrue="1" operator="equal">
      <formula>""</formula>
    </cfRule>
  </conditionalFormatting>
  <conditionalFormatting sqref="F30">
    <cfRule type="cellIs" dxfId="4" priority="4" stopIfTrue="1" operator="equal">
      <formula>""</formula>
    </cfRule>
  </conditionalFormatting>
  <conditionalFormatting sqref="F26">
    <cfRule type="cellIs" dxfId="3" priority="3" stopIfTrue="1" operator="equal">
      <formula>""</formula>
    </cfRule>
  </conditionalFormatting>
  <dataValidations count="2">
    <dataValidation operator="greaterThanOrEqual" showInputMessage="1" showErrorMessage="1" errorTitle="半角で入力ください" error="半角で入力してください" promptTitle="半角で入力ください" sqref="G12:I12"/>
    <dataValidation type="list" allowBlank="1" showInputMessage="1" showErrorMessage="1" sqref="F6:O7">
      <formula1>$AK$6:$AK$15</formula1>
    </dataValidation>
  </dataValidations>
  <pageMargins left="0.78740157480314965" right="0.78740157480314965" top="1.1811023622047245" bottom="0.98425196850393704" header="0.31496062992125984" footer="0.31496062992125984"/>
  <pageSetup paperSize="9" scale="94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K46"/>
  <sheetViews>
    <sheetView showGridLines="0" zoomScaleNormal="100" workbookViewId="0">
      <selection activeCell="D17" sqref="D17:K17"/>
    </sheetView>
  </sheetViews>
  <sheetFormatPr defaultRowHeight="13.5"/>
  <cols>
    <col min="1" max="1" width="2.375" style="8" customWidth="1"/>
    <col min="2" max="21" width="4.875" style="8" customWidth="1"/>
    <col min="22" max="22" width="1" style="8" customWidth="1"/>
    <col min="23" max="23" width="16" style="8" customWidth="1"/>
    <col min="24" max="27" width="9" style="8"/>
    <col min="28" max="28" width="9.125" style="8" customWidth="1"/>
    <col min="29" max="16384" width="9" style="8"/>
  </cols>
  <sheetData>
    <row r="1" spans="2:37">
      <c r="B1" s="1" t="s">
        <v>40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2:37" ht="14.25">
      <c r="B2" s="196" t="s">
        <v>57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</row>
    <row r="3" spans="2:37" ht="21.75" customHeight="1">
      <c r="B3" s="196" t="s">
        <v>56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</row>
    <row r="4" spans="2:37" ht="14.25" thickBo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31" t="s">
        <v>32</v>
      </c>
      <c r="S4" s="9"/>
      <c r="T4" s="9"/>
      <c r="U4" s="9"/>
    </row>
    <row r="5" spans="2:37" ht="30" customHeight="1" thickBot="1">
      <c r="B5" s="154"/>
      <c r="C5" s="154"/>
      <c r="D5" s="155"/>
      <c r="E5" s="155"/>
      <c r="F5" s="155"/>
      <c r="G5" s="36"/>
      <c r="H5" s="36"/>
      <c r="I5" s="36"/>
      <c r="J5" s="37"/>
      <c r="K5" s="199" t="s">
        <v>2</v>
      </c>
      <c r="L5" s="198"/>
      <c r="M5" s="198">
        <f>紹介文入力シート!F6</f>
        <v>0</v>
      </c>
      <c r="N5" s="198"/>
      <c r="O5" s="198"/>
      <c r="P5" s="197" t="s">
        <v>15</v>
      </c>
      <c r="Q5" s="197"/>
      <c r="R5" s="207"/>
      <c r="S5" s="207"/>
      <c r="T5" s="208"/>
      <c r="U5" s="9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2:37" ht="15" customHeight="1">
      <c r="B6" s="205" t="s">
        <v>33</v>
      </c>
      <c r="C6" s="206"/>
      <c r="D6" s="215">
        <f>紹介文入力シート!F8</f>
        <v>0</v>
      </c>
      <c r="E6" s="159"/>
      <c r="F6" s="159"/>
      <c r="G6" s="159"/>
      <c r="H6" s="159"/>
      <c r="I6" s="159"/>
      <c r="J6" s="159"/>
      <c r="K6" s="216"/>
      <c r="L6" s="211" t="s">
        <v>35</v>
      </c>
      <c r="M6" s="212"/>
      <c r="N6" s="148" t="str">
        <f>IF(紹介文入力シート!U9="","",紹介文入力シート!U9)</f>
        <v/>
      </c>
      <c r="O6" s="149"/>
      <c r="P6" s="149"/>
      <c r="Q6" s="149"/>
      <c r="R6" s="149"/>
      <c r="S6" s="149"/>
      <c r="T6" s="150"/>
      <c r="U6" s="9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2:37" ht="27" customHeight="1" thickBot="1">
      <c r="B7" s="209" t="s">
        <v>34</v>
      </c>
      <c r="C7" s="210"/>
      <c r="D7" s="145">
        <f>紹介文入力シート!F9</f>
        <v>0</v>
      </c>
      <c r="E7" s="146"/>
      <c r="F7" s="146"/>
      <c r="G7" s="146"/>
      <c r="H7" s="146"/>
      <c r="I7" s="146"/>
      <c r="J7" s="146"/>
      <c r="K7" s="147"/>
      <c r="L7" s="213"/>
      <c r="M7" s="214"/>
      <c r="N7" s="151"/>
      <c r="O7" s="152"/>
      <c r="P7" s="152"/>
      <c r="Q7" s="152"/>
      <c r="R7" s="152"/>
      <c r="S7" s="152"/>
      <c r="T7" s="153"/>
      <c r="U7" s="9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2:37" ht="17.25" customHeight="1">
      <c r="B8" s="156" t="s">
        <v>18</v>
      </c>
      <c r="C8" s="157"/>
      <c r="D8" s="158">
        <f>紹介文入力シート!F11</f>
        <v>0</v>
      </c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60"/>
      <c r="U8" s="30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2"/>
    </row>
    <row r="9" spans="2:37" ht="17.25" customHeight="1">
      <c r="B9" s="172" t="s">
        <v>20</v>
      </c>
      <c r="C9" s="173"/>
      <c r="D9" s="182" t="str">
        <f>CONCATENATE(紹介文入力シート!F12,紹介文入力シート!G12,紹介文入力シート!J12,紹介文入力シート!K12)</f>
        <v>〒－</v>
      </c>
      <c r="E9" s="183"/>
      <c r="F9" s="183"/>
      <c r="G9" s="183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8"/>
      <c r="U9" s="25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2"/>
    </row>
    <row r="10" spans="2:37" ht="22.5" customHeight="1">
      <c r="B10" s="117"/>
      <c r="C10" s="118"/>
      <c r="D10" s="184">
        <f>紹介文入力シート!F13</f>
        <v>0</v>
      </c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6"/>
      <c r="U10" s="25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2"/>
    </row>
    <row r="11" spans="2:37" ht="17.25" customHeight="1" thickBot="1">
      <c r="B11" s="174"/>
      <c r="C11" s="175"/>
      <c r="D11" s="169" t="str">
        <f>CONCATENATE(紹介文入力シート!F15,紹介文入力シート!H15,紹介文入力シート!L15,紹介文入力シート!M15,紹介文入力シート!P15,紹介文入力シート!Q15)</f>
        <v>TEL－－</v>
      </c>
      <c r="E11" s="170"/>
      <c r="F11" s="170"/>
      <c r="G11" s="170"/>
      <c r="H11" s="170"/>
      <c r="I11" s="170"/>
      <c r="J11" s="170"/>
      <c r="K11" s="187"/>
      <c r="L11" s="169" t="str">
        <f>CONCATENATE(紹介文入力シート!U15,紹介文入力シート!W15,紹介文入力シート!AA15,紹介文入力シート!AB15,紹介文入力シート!AE15,紹介文入力シート!AF15)</f>
        <v>FAX－－</v>
      </c>
      <c r="M11" s="170"/>
      <c r="N11" s="170"/>
      <c r="O11" s="170"/>
      <c r="P11" s="170"/>
      <c r="Q11" s="170"/>
      <c r="R11" s="170"/>
      <c r="S11" s="170"/>
      <c r="T11" s="171"/>
      <c r="U11" s="25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2"/>
    </row>
    <row r="12" spans="2:37" ht="17.25" customHeight="1">
      <c r="B12" s="156" t="s">
        <v>18</v>
      </c>
      <c r="C12" s="157"/>
      <c r="D12" s="179">
        <f>紹介文入力シート!F16</f>
        <v>0</v>
      </c>
      <c r="E12" s="180"/>
      <c r="F12" s="180"/>
      <c r="G12" s="180"/>
      <c r="H12" s="180"/>
      <c r="I12" s="180"/>
      <c r="J12" s="180"/>
      <c r="K12" s="181"/>
      <c r="L12" s="176" t="s">
        <v>25</v>
      </c>
      <c r="M12" s="177"/>
      <c r="N12" s="177"/>
      <c r="O12" s="177"/>
      <c r="P12" s="177"/>
      <c r="Q12" s="177"/>
      <c r="R12" s="177"/>
      <c r="S12" s="177"/>
      <c r="T12" s="178"/>
      <c r="U12" s="25"/>
      <c r="V12" s="32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2"/>
    </row>
    <row r="13" spans="2:37" ht="22.5" customHeight="1">
      <c r="B13" s="172" t="s">
        <v>43</v>
      </c>
      <c r="C13" s="173"/>
      <c r="D13" s="161">
        <f>紹介文入力シート!F17</f>
        <v>0</v>
      </c>
      <c r="E13" s="162"/>
      <c r="F13" s="162"/>
      <c r="G13" s="162"/>
      <c r="H13" s="162"/>
      <c r="I13" s="162"/>
      <c r="J13" s="162"/>
      <c r="K13" s="163"/>
      <c r="L13" s="164" t="str">
        <f>CONCATENATE(紹介文入力シート!V17,紹介文入力シート!Z17,紹介文入力シート!AA17,紹介文入力シート!AE17,紹介文入力シート!AF17)</f>
        <v>－－</v>
      </c>
      <c r="M13" s="165"/>
      <c r="N13" s="165"/>
      <c r="O13" s="165"/>
      <c r="P13" s="165"/>
      <c r="Q13" s="165"/>
      <c r="R13" s="165"/>
      <c r="S13" s="165"/>
      <c r="T13" s="166"/>
      <c r="U13" s="25"/>
      <c r="V13" s="33"/>
      <c r="W13" s="34"/>
      <c r="X13" s="34"/>
      <c r="Y13" s="34"/>
      <c r="Z13" s="34"/>
      <c r="AA13" s="34"/>
      <c r="AB13" s="34"/>
      <c r="AC13" s="34"/>
      <c r="AD13" s="34"/>
      <c r="AE13" s="34"/>
      <c r="AF13" s="34" t="s">
        <v>22</v>
      </c>
      <c r="AG13" s="34" t="s">
        <v>31</v>
      </c>
      <c r="AH13" s="34"/>
      <c r="AI13" s="34"/>
      <c r="AJ13" s="34"/>
      <c r="AK13" s="32"/>
    </row>
    <row r="14" spans="2:37" ht="18" thickBot="1">
      <c r="B14" s="174"/>
      <c r="C14" s="175"/>
      <c r="D14" s="200" t="s">
        <v>26</v>
      </c>
      <c r="E14" s="201"/>
      <c r="F14" s="202">
        <f>紹介文入力シート!I19</f>
        <v>0</v>
      </c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4"/>
      <c r="U14" s="25"/>
      <c r="V14" s="33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2"/>
    </row>
    <row r="15" spans="2:37">
      <c r="B15" s="230" t="s">
        <v>33</v>
      </c>
      <c r="C15" s="231"/>
      <c r="D15" s="239">
        <f>紹介文入力シート!F20</f>
        <v>0</v>
      </c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4"/>
      <c r="U15" s="25"/>
      <c r="V15" s="33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2"/>
    </row>
    <row r="16" spans="2:37" ht="22.5" customHeight="1">
      <c r="B16" s="232" t="s">
        <v>48</v>
      </c>
      <c r="C16" s="233"/>
      <c r="D16" s="238">
        <f>紹介文入力シート!F21</f>
        <v>0</v>
      </c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90"/>
      <c r="U16" s="25"/>
      <c r="V16" s="33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2"/>
    </row>
    <row r="17" spans="2:37" ht="17.25" customHeight="1">
      <c r="B17" s="234" t="s">
        <v>33</v>
      </c>
      <c r="C17" s="195"/>
      <c r="D17" s="220">
        <f>紹介文入力シート!F23</f>
        <v>0</v>
      </c>
      <c r="E17" s="192"/>
      <c r="F17" s="192"/>
      <c r="G17" s="192"/>
      <c r="H17" s="192"/>
      <c r="I17" s="192"/>
      <c r="J17" s="192"/>
      <c r="K17" s="193"/>
      <c r="L17" s="194" t="s">
        <v>51</v>
      </c>
      <c r="M17" s="195"/>
      <c r="N17" s="220">
        <f>紹介文入力シート!W23</f>
        <v>0</v>
      </c>
      <c r="O17" s="192"/>
      <c r="P17" s="192"/>
      <c r="Q17" s="192"/>
      <c r="R17" s="192"/>
      <c r="S17" s="192"/>
      <c r="T17" s="221"/>
      <c r="U17" s="25"/>
      <c r="V17" s="33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2"/>
    </row>
    <row r="18" spans="2:37" ht="22.5" customHeight="1" thickBot="1">
      <c r="B18" s="174" t="s">
        <v>49</v>
      </c>
      <c r="C18" s="235"/>
      <c r="D18" s="226">
        <f>紹介文入力シート!F24</f>
        <v>0</v>
      </c>
      <c r="E18" s="227"/>
      <c r="F18" s="227"/>
      <c r="G18" s="227"/>
      <c r="H18" s="227"/>
      <c r="I18" s="227"/>
      <c r="J18" s="227"/>
      <c r="K18" s="228"/>
      <c r="L18" s="236" t="s">
        <v>50</v>
      </c>
      <c r="M18" s="237"/>
      <c r="N18" s="217">
        <f>紹介文入力シート!W24</f>
        <v>0</v>
      </c>
      <c r="O18" s="218"/>
      <c r="P18" s="218"/>
      <c r="Q18" s="218"/>
      <c r="R18" s="218"/>
      <c r="S18" s="218"/>
      <c r="T18" s="219"/>
      <c r="U18" s="25"/>
      <c r="V18" s="33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2"/>
    </row>
    <row r="19" spans="2:37">
      <c r="B19" s="230" t="s">
        <v>33</v>
      </c>
      <c r="C19" s="231"/>
      <c r="D19" s="222" t="str">
        <f>IF(紹介文入力シート!F26="","",紹介文入力シート!F26)</f>
        <v/>
      </c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4"/>
      <c r="U19" s="25"/>
      <c r="V19" s="33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2"/>
    </row>
    <row r="20" spans="2:37" ht="22.5" customHeight="1">
      <c r="B20" s="232" t="s">
        <v>52</v>
      </c>
      <c r="C20" s="233"/>
      <c r="D20" s="188" t="str">
        <f>IF(紹介文入力シート!F27="","",紹介文入力シート!F27)</f>
        <v/>
      </c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90"/>
      <c r="U20" s="25"/>
      <c r="V20" s="33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2"/>
    </row>
    <row r="21" spans="2:37">
      <c r="B21" s="234" t="s">
        <v>33</v>
      </c>
      <c r="C21" s="195"/>
      <c r="D21" s="191" t="str">
        <f>IF(紹介文入力シート!F29="","",紹介文入力シート!F29)</f>
        <v/>
      </c>
      <c r="E21" s="192"/>
      <c r="F21" s="192"/>
      <c r="G21" s="192"/>
      <c r="H21" s="192"/>
      <c r="I21" s="192"/>
      <c r="J21" s="192"/>
      <c r="K21" s="193"/>
      <c r="L21" s="194" t="s">
        <v>51</v>
      </c>
      <c r="M21" s="195"/>
      <c r="N21" s="191" t="str">
        <f>IF(紹介文入力シート!W29="","",紹介文入力シート!W29)</f>
        <v/>
      </c>
      <c r="O21" s="192"/>
      <c r="P21" s="192"/>
      <c r="Q21" s="192"/>
      <c r="R21" s="192"/>
      <c r="S21" s="192"/>
      <c r="T21" s="221"/>
      <c r="U21" s="25"/>
      <c r="V21" s="33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2"/>
    </row>
    <row r="22" spans="2:37" ht="22.5" customHeight="1" thickBot="1">
      <c r="B22" s="174" t="s">
        <v>49</v>
      </c>
      <c r="C22" s="235"/>
      <c r="D22" s="229" t="str">
        <f>IF(紹介文入力シート!F30="","",紹介文入力シート!F30)</f>
        <v/>
      </c>
      <c r="E22" s="227"/>
      <c r="F22" s="227"/>
      <c r="G22" s="227"/>
      <c r="H22" s="227"/>
      <c r="I22" s="227"/>
      <c r="J22" s="227"/>
      <c r="K22" s="228"/>
      <c r="L22" s="236" t="s">
        <v>50</v>
      </c>
      <c r="M22" s="237"/>
      <c r="N22" s="225" t="str">
        <f>IF(紹介文入力シート!W30="","",紹介文入力シート!W30)</f>
        <v/>
      </c>
      <c r="O22" s="218"/>
      <c r="P22" s="218"/>
      <c r="Q22" s="218"/>
      <c r="R22" s="218"/>
      <c r="S22" s="218"/>
      <c r="T22" s="219"/>
      <c r="U22" s="25"/>
      <c r="V22" s="33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2"/>
    </row>
    <row r="23" spans="2:37" s="16" customFormat="1" ht="9.75" customHeight="1">
      <c r="B23" s="26"/>
      <c r="C23" s="26"/>
      <c r="D23" s="27"/>
      <c r="E23" s="27"/>
      <c r="F23" s="27"/>
      <c r="G23" s="9"/>
      <c r="H23" s="9"/>
      <c r="I23" s="9"/>
      <c r="J23" s="9"/>
      <c r="K23" s="9"/>
      <c r="L23" s="9"/>
      <c r="M23" s="9"/>
      <c r="N23" s="9"/>
      <c r="O23" s="9"/>
      <c r="P23" s="28"/>
      <c r="Q23" s="28"/>
      <c r="R23" s="29"/>
      <c r="S23" s="29"/>
      <c r="T23" s="9"/>
      <c r="U23" s="9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5"/>
    </row>
    <row r="24" spans="2:37" s="16" customFormat="1" ht="14.25" thickBot="1">
      <c r="B24" s="9" t="s">
        <v>54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</row>
    <row r="25" spans="2:37" ht="15" customHeight="1"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2"/>
      <c r="V25" s="16"/>
      <c r="W25" s="17" t="s">
        <v>4</v>
      </c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</row>
    <row r="26" spans="2:37" s="16" customFormat="1" ht="26.25" customHeight="1">
      <c r="B26" s="39" t="str">
        <f>MID(紹介文入力シート!$A$35,1,1)</f>
        <v/>
      </c>
      <c r="C26" s="40" t="str">
        <f>MID(紹介文入力シート!$A$35,2,1)</f>
        <v/>
      </c>
      <c r="D26" s="40" t="str">
        <f>MID(紹介文入力シート!$A$35,3,1)</f>
        <v/>
      </c>
      <c r="E26" s="40" t="str">
        <f>MID(紹介文入力シート!$A$35,4,1)</f>
        <v/>
      </c>
      <c r="F26" s="40" t="str">
        <f>MID(紹介文入力シート!$A$35,5,1)</f>
        <v/>
      </c>
      <c r="G26" s="40" t="str">
        <f>MID(紹介文入力シート!$A$35,6,1)</f>
        <v/>
      </c>
      <c r="H26" s="40" t="str">
        <f>MID(紹介文入力シート!$A$35,7,1)</f>
        <v/>
      </c>
      <c r="I26" s="40" t="str">
        <f>MID(紹介文入力シート!$A$35,8,1)</f>
        <v/>
      </c>
      <c r="J26" s="40" t="str">
        <f>MID(紹介文入力シート!$A$35,9,1)</f>
        <v/>
      </c>
      <c r="K26" s="40" t="str">
        <f>MID(紹介文入力シート!$A$35,10,1)</f>
        <v/>
      </c>
      <c r="L26" s="40" t="str">
        <f>MID(紹介文入力シート!$A$35,11,1)</f>
        <v/>
      </c>
      <c r="M26" s="40" t="str">
        <f>MID(紹介文入力シート!$A$35,12,1)</f>
        <v/>
      </c>
      <c r="N26" s="40" t="str">
        <f>MID(紹介文入力シート!$A$35,13,1)</f>
        <v/>
      </c>
      <c r="O26" s="40" t="str">
        <f>MID(紹介文入力シート!$A$35,14,1)</f>
        <v/>
      </c>
      <c r="P26" s="40" t="str">
        <f>MID(紹介文入力シート!$A$35,15,1)</f>
        <v/>
      </c>
      <c r="Q26" s="40" t="str">
        <f>MID(紹介文入力シート!$A$35,16,1)</f>
        <v/>
      </c>
      <c r="R26" s="40" t="str">
        <f>MID(紹介文入力シート!$A$35,17,1)</f>
        <v/>
      </c>
      <c r="S26" s="40" t="str">
        <f>MID(紹介文入力シート!$A$35,18,1)</f>
        <v/>
      </c>
      <c r="T26" s="40" t="str">
        <f>MID(紹介文入力シート!$A$35,19,1)</f>
        <v/>
      </c>
      <c r="U26" s="41" t="str">
        <f>MID(紹介文入力シート!$A$35,20,1)</f>
        <v/>
      </c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</row>
    <row r="27" spans="2:37" ht="15" customHeight="1"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5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</row>
    <row r="28" spans="2:37" s="16" customFormat="1" ht="26.25" customHeight="1">
      <c r="B28" s="39" t="str">
        <f>MID(紹介文入力シート!$A$35,21,1)</f>
        <v/>
      </c>
      <c r="C28" s="40" t="str">
        <f>MID(紹介文入力シート!$A$35,22,1)</f>
        <v/>
      </c>
      <c r="D28" s="40" t="str">
        <f>MID(紹介文入力シート!$A$35,23,1)</f>
        <v/>
      </c>
      <c r="E28" s="40" t="str">
        <f>MID(紹介文入力シート!$A$35,24,1)</f>
        <v/>
      </c>
      <c r="F28" s="40" t="str">
        <f>MID(紹介文入力シート!$A$35,25,1)</f>
        <v/>
      </c>
      <c r="G28" s="40" t="str">
        <f>MID(紹介文入力シート!$A$35,26,1)</f>
        <v/>
      </c>
      <c r="H28" s="40" t="str">
        <f>MID(紹介文入力シート!$A$35,27,1)</f>
        <v/>
      </c>
      <c r="I28" s="40" t="str">
        <f>MID(紹介文入力シート!$A$35,28,1)</f>
        <v/>
      </c>
      <c r="J28" s="40" t="str">
        <f>MID(紹介文入力シート!$A$35,29,1)</f>
        <v/>
      </c>
      <c r="K28" s="40" t="str">
        <f>MID(紹介文入力シート!$A$35,30,1)</f>
        <v/>
      </c>
      <c r="L28" s="40" t="str">
        <f>MID(紹介文入力シート!$A$35,31,1)</f>
        <v/>
      </c>
      <c r="M28" s="40" t="str">
        <f>MID(紹介文入力シート!$A$35,32,1)</f>
        <v/>
      </c>
      <c r="N28" s="40" t="str">
        <f>MID(紹介文入力シート!$A$35,33,1)</f>
        <v/>
      </c>
      <c r="O28" s="40" t="str">
        <f>MID(紹介文入力シート!$A$35,34,1)</f>
        <v/>
      </c>
      <c r="P28" s="40" t="str">
        <f>MID(紹介文入力シート!$A$35,35,1)</f>
        <v/>
      </c>
      <c r="Q28" s="40" t="str">
        <f>MID(紹介文入力シート!$A$35,36,1)</f>
        <v/>
      </c>
      <c r="R28" s="40" t="str">
        <f>MID(紹介文入力シート!$A$35,37,1)</f>
        <v/>
      </c>
      <c r="S28" s="40" t="str">
        <f>MID(紹介文入力シート!$A$35,38,1)</f>
        <v/>
      </c>
      <c r="T28" s="40" t="str">
        <f>MID(紹介文入力シート!$A$35,39,1)</f>
        <v/>
      </c>
      <c r="U28" s="41" t="str">
        <f>MID(紹介文入力シート!$A$35,40,1)</f>
        <v/>
      </c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</row>
    <row r="29" spans="2:37" ht="15" customHeight="1"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5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</row>
    <row r="30" spans="2:37" s="16" customFormat="1" ht="26.25" customHeight="1">
      <c r="B30" s="39" t="str">
        <f>MID(紹介文入力シート!$A$35,41,1)</f>
        <v/>
      </c>
      <c r="C30" s="40" t="str">
        <f>MID(紹介文入力シート!$A$35,42,1)</f>
        <v/>
      </c>
      <c r="D30" s="40" t="str">
        <f>MID(紹介文入力シート!$A$35,43,1)</f>
        <v/>
      </c>
      <c r="E30" s="40" t="str">
        <f>MID(紹介文入力シート!$A$35,44,1)</f>
        <v/>
      </c>
      <c r="F30" s="40" t="str">
        <f>MID(紹介文入力シート!$A$35,45,1)</f>
        <v/>
      </c>
      <c r="G30" s="40" t="str">
        <f>MID(紹介文入力シート!$A$35,46,1)</f>
        <v/>
      </c>
      <c r="H30" s="40" t="str">
        <f>MID(紹介文入力シート!$A$35,47,1)</f>
        <v/>
      </c>
      <c r="I30" s="40" t="str">
        <f>MID(紹介文入力シート!$A$35,48,1)</f>
        <v/>
      </c>
      <c r="J30" s="40" t="str">
        <f>MID(紹介文入力シート!$A$35,49,1)</f>
        <v/>
      </c>
      <c r="K30" s="40" t="str">
        <f>MID(紹介文入力シート!$A$35,50,1)</f>
        <v/>
      </c>
      <c r="L30" s="40" t="str">
        <f>MID(紹介文入力シート!$A$35,51,1)</f>
        <v/>
      </c>
      <c r="M30" s="40" t="str">
        <f>MID(紹介文入力シート!$A$35,52,1)</f>
        <v/>
      </c>
      <c r="N30" s="40" t="str">
        <f>MID(紹介文入力シート!$A$35,53,1)</f>
        <v/>
      </c>
      <c r="O30" s="40" t="str">
        <f>MID(紹介文入力シート!$A$35,54,1)</f>
        <v/>
      </c>
      <c r="P30" s="40" t="str">
        <f>MID(紹介文入力シート!$A$35,55,1)</f>
        <v/>
      </c>
      <c r="Q30" s="40" t="str">
        <f>MID(紹介文入力シート!$A$35,56,1)</f>
        <v/>
      </c>
      <c r="R30" s="40" t="str">
        <f>MID(紹介文入力シート!$A$35,57,1)</f>
        <v/>
      </c>
      <c r="S30" s="40" t="str">
        <f>MID(紹介文入力シート!$A$35,58,1)</f>
        <v/>
      </c>
      <c r="T30" s="40" t="str">
        <f>MID(紹介文入力シート!$A$35,59,1)</f>
        <v/>
      </c>
      <c r="U30" s="41" t="str">
        <f>MID(紹介文入力シート!$A$35,60,1)</f>
        <v/>
      </c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</row>
    <row r="31" spans="2:37" ht="15" customHeight="1"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5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</row>
    <row r="32" spans="2:37" s="16" customFormat="1" ht="26.25" customHeight="1">
      <c r="B32" s="39" t="str">
        <f>MID(紹介文入力シート!$A$35,61,1)</f>
        <v/>
      </c>
      <c r="C32" s="40" t="str">
        <f>MID(紹介文入力シート!$A$35,62,1)</f>
        <v/>
      </c>
      <c r="D32" s="40" t="str">
        <f>MID(紹介文入力シート!$A$35,63,1)</f>
        <v/>
      </c>
      <c r="E32" s="40" t="str">
        <f>MID(紹介文入力シート!$A$35,64,1)</f>
        <v/>
      </c>
      <c r="F32" s="40" t="str">
        <f>MID(紹介文入力シート!$A$35,65,1)</f>
        <v/>
      </c>
      <c r="G32" s="40" t="str">
        <f>MID(紹介文入力シート!$A$35,66,1)</f>
        <v/>
      </c>
      <c r="H32" s="40" t="str">
        <f>MID(紹介文入力シート!$A$35,67,1)</f>
        <v/>
      </c>
      <c r="I32" s="40" t="str">
        <f>MID(紹介文入力シート!$A$35,68,1)</f>
        <v/>
      </c>
      <c r="J32" s="40" t="str">
        <f>MID(紹介文入力シート!$A$35,69,1)</f>
        <v/>
      </c>
      <c r="K32" s="40" t="str">
        <f>MID(紹介文入力シート!$A$35,70,1)</f>
        <v/>
      </c>
      <c r="L32" s="40" t="str">
        <f>MID(紹介文入力シート!$A$35,71,1)</f>
        <v/>
      </c>
      <c r="M32" s="40" t="str">
        <f>MID(紹介文入力シート!$A$35,72,1)</f>
        <v/>
      </c>
      <c r="N32" s="40" t="str">
        <f>MID(紹介文入力シート!$A$35,73,1)</f>
        <v/>
      </c>
      <c r="O32" s="40" t="str">
        <f>MID(紹介文入力シート!$A$35,74,1)</f>
        <v/>
      </c>
      <c r="P32" s="40" t="str">
        <f>MID(紹介文入力シート!$A$35,75,1)</f>
        <v/>
      </c>
      <c r="Q32" s="40" t="str">
        <f>MID(紹介文入力シート!$A$35,76,1)</f>
        <v/>
      </c>
      <c r="R32" s="40" t="str">
        <f>MID(紹介文入力シート!$A$35,77,1)</f>
        <v/>
      </c>
      <c r="S32" s="40" t="str">
        <f>MID(紹介文入力シート!$A$35,78,1)</f>
        <v/>
      </c>
      <c r="T32" s="40" t="str">
        <f>MID(紹介文入力シート!$A$35,79,1)</f>
        <v/>
      </c>
      <c r="U32" s="41" t="str">
        <f>MID(紹介文入力シート!$A$35,80,1)</f>
        <v/>
      </c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</row>
    <row r="33" spans="2:36" ht="15" customHeight="1"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5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</row>
    <row r="34" spans="2:36" s="16" customFormat="1" ht="26.25" customHeight="1">
      <c r="B34" s="39" t="str">
        <f>MID(紹介文入力シート!$A$35,81,1)</f>
        <v/>
      </c>
      <c r="C34" s="40" t="str">
        <f>MID(紹介文入力シート!$A$35,82,1)</f>
        <v/>
      </c>
      <c r="D34" s="40" t="str">
        <f>MID(紹介文入力シート!$A$35,83,1)</f>
        <v/>
      </c>
      <c r="E34" s="40" t="str">
        <f>MID(紹介文入力シート!$A$35,84,1)</f>
        <v/>
      </c>
      <c r="F34" s="40" t="str">
        <f>MID(紹介文入力シート!$A$35,85,1)</f>
        <v/>
      </c>
      <c r="G34" s="40" t="str">
        <f>MID(紹介文入力シート!$A$35,86,1)</f>
        <v/>
      </c>
      <c r="H34" s="40" t="str">
        <f>MID(紹介文入力シート!$A$35,87,1)</f>
        <v/>
      </c>
      <c r="I34" s="40" t="str">
        <f>MID(紹介文入力シート!$A$35,88,1)</f>
        <v/>
      </c>
      <c r="J34" s="40" t="str">
        <f>MID(紹介文入力シート!$A$35,89,1)</f>
        <v/>
      </c>
      <c r="K34" s="40" t="str">
        <f>MID(紹介文入力シート!$A$35,90,1)</f>
        <v/>
      </c>
      <c r="L34" s="40" t="str">
        <f>MID(紹介文入力シート!$A$35,91,1)</f>
        <v/>
      </c>
      <c r="M34" s="40" t="str">
        <f>MID(紹介文入力シート!$A$35,92,1)</f>
        <v/>
      </c>
      <c r="N34" s="40" t="str">
        <f>MID(紹介文入力シート!$A$35,93,1)</f>
        <v/>
      </c>
      <c r="O34" s="40" t="str">
        <f>MID(紹介文入力シート!$A$35,94,1)</f>
        <v/>
      </c>
      <c r="P34" s="40" t="str">
        <f>MID(紹介文入力シート!$A$35,95,1)</f>
        <v/>
      </c>
      <c r="Q34" s="40" t="str">
        <f>MID(紹介文入力シート!$A$35,96,1)</f>
        <v/>
      </c>
      <c r="R34" s="40" t="str">
        <f>MID(紹介文入力シート!$A$35,97,1)</f>
        <v/>
      </c>
      <c r="S34" s="40" t="str">
        <f>MID(紹介文入力シート!$A$35,98,1)</f>
        <v/>
      </c>
      <c r="T34" s="40" t="str">
        <f>MID(紹介文入力シート!$A$35,99,1)</f>
        <v/>
      </c>
      <c r="U34" s="41" t="str">
        <f>MID(紹介文入力シート!$A$35,100,1)</f>
        <v/>
      </c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</row>
    <row r="35" spans="2:36" ht="15" customHeight="1"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5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</row>
    <row r="36" spans="2:36" ht="26.25" customHeight="1">
      <c r="B36" s="39" t="str">
        <f>MID(紹介文入力シート!$A$35,101,1)</f>
        <v/>
      </c>
      <c r="C36" s="40" t="str">
        <f>MID(紹介文入力シート!$A$35,102,1)</f>
        <v/>
      </c>
      <c r="D36" s="40" t="str">
        <f>MID(紹介文入力シート!$A$35,103,1)</f>
        <v/>
      </c>
      <c r="E36" s="40" t="str">
        <f>MID(紹介文入力シート!$A$35,104,1)</f>
        <v/>
      </c>
      <c r="F36" s="40" t="str">
        <f>MID(紹介文入力シート!$A$35,105,1)</f>
        <v/>
      </c>
      <c r="G36" s="40" t="str">
        <f>MID(紹介文入力シート!$A$35,106,1)</f>
        <v/>
      </c>
      <c r="H36" s="40" t="str">
        <f>MID(紹介文入力シート!$A$35,107,1)</f>
        <v/>
      </c>
      <c r="I36" s="40" t="str">
        <f>MID(紹介文入力シート!$A$35,108,1)</f>
        <v/>
      </c>
      <c r="J36" s="40" t="str">
        <f>MID(紹介文入力シート!$A$35,109,1)</f>
        <v/>
      </c>
      <c r="K36" s="40" t="str">
        <f>MID(紹介文入力シート!$A$35,110,1)</f>
        <v/>
      </c>
      <c r="L36" s="40" t="str">
        <f>MID(紹介文入力シート!$A$35,111,1)</f>
        <v/>
      </c>
      <c r="M36" s="40" t="str">
        <f>MID(紹介文入力シート!$A$35,112,1)</f>
        <v/>
      </c>
      <c r="N36" s="40" t="str">
        <f>MID(紹介文入力シート!$A$35,113,1)</f>
        <v/>
      </c>
      <c r="O36" s="40" t="str">
        <f>MID(紹介文入力シート!$A$35,114,1)</f>
        <v/>
      </c>
      <c r="P36" s="40" t="str">
        <f>MID(紹介文入力シート!$A$35,115,1)</f>
        <v/>
      </c>
      <c r="Q36" s="40" t="str">
        <f>MID(紹介文入力シート!$A$35,116,1)</f>
        <v/>
      </c>
      <c r="R36" s="40" t="str">
        <f>MID(紹介文入力シート!$A$35,117,1)</f>
        <v/>
      </c>
      <c r="S36" s="40" t="str">
        <f>MID(紹介文入力シート!$A$35,118,1)</f>
        <v/>
      </c>
      <c r="T36" s="40" t="str">
        <f>MID(紹介文入力シート!$A$35,119,1)</f>
        <v/>
      </c>
      <c r="U36" s="41" t="str">
        <f>MID(紹介文入力シート!$A$35,120,1)</f>
        <v/>
      </c>
    </row>
    <row r="37" spans="2:36">
      <c r="B37" s="13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5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</row>
    <row r="38" spans="2:36" ht="26.25" customHeight="1">
      <c r="B38" s="39" t="str">
        <f>MID(紹介文入力シート!$A$35,121,1)</f>
        <v/>
      </c>
      <c r="C38" s="40" t="str">
        <f>MID(紹介文入力シート!$A$35,122,1)</f>
        <v/>
      </c>
      <c r="D38" s="40" t="str">
        <f>MID(紹介文入力シート!$A$35,123,1)</f>
        <v/>
      </c>
      <c r="E38" s="40" t="str">
        <f>MID(紹介文入力シート!$A$35,124,1)</f>
        <v/>
      </c>
      <c r="F38" s="40" t="str">
        <f>MID(紹介文入力シート!$A$35,125,1)</f>
        <v/>
      </c>
      <c r="G38" s="40" t="str">
        <f>MID(紹介文入力シート!$A$35,126,1)</f>
        <v/>
      </c>
      <c r="H38" s="40" t="str">
        <f>MID(紹介文入力シート!$A$35,127,1)</f>
        <v/>
      </c>
      <c r="I38" s="40" t="str">
        <f>MID(紹介文入力シート!$A$35,128,1)</f>
        <v/>
      </c>
      <c r="J38" s="40" t="str">
        <f>MID(紹介文入力シート!$A$35,129,1)</f>
        <v/>
      </c>
      <c r="K38" s="40" t="str">
        <f>MID(紹介文入力シート!$A$35,130,1)</f>
        <v/>
      </c>
      <c r="L38" s="40" t="str">
        <f>MID(紹介文入力シート!$A$35,131,1)</f>
        <v/>
      </c>
      <c r="M38" s="40" t="str">
        <f>MID(紹介文入力シート!$A$35,132,1)</f>
        <v/>
      </c>
      <c r="N38" s="40" t="str">
        <f>MID(紹介文入力シート!$A$35,133,1)</f>
        <v/>
      </c>
      <c r="O38" s="40" t="str">
        <f>MID(紹介文入力シート!$A$35,134,1)</f>
        <v/>
      </c>
      <c r="P38" s="40" t="str">
        <f>MID(紹介文入力シート!$A$35,135,1)</f>
        <v/>
      </c>
      <c r="Q38" s="40" t="str">
        <f>MID(紹介文入力シート!$A$35,136,1)</f>
        <v/>
      </c>
      <c r="R38" s="40" t="str">
        <f>MID(紹介文入力シート!$A$35,137,1)</f>
        <v/>
      </c>
      <c r="S38" s="40" t="str">
        <f>MID(紹介文入力シート!$A$35,138,1)</f>
        <v/>
      </c>
      <c r="T38" s="40" t="str">
        <f>MID(紹介文入力シート!$A$35,139,1)</f>
        <v/>
      </c>
      <c r="U38" s="41" t="str">
        <f>MID(紹介文入力シート!$A$35,140,1)</f>
        <v/>
      </c>
    </row>
    <row r="39" spans="2:36" ht="15" customHeight="1">
      <c r="B39" s="1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5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</row>
    <row r="40" spans="2:36" ht="26.25" customHeight="1">
      <c r="B40" s="39" t="str">
        <f>MID(紹介文入力シート!$A$35,141,1)</f>
        <v/>
      </c>
      <c r="C40" s="40" t="str">
        <f>MID(紹介文入力シート!$A$35,142,1)</f>
        <v/>
      </c>
      <c r="D40" s="40" t="str">
        <f>MID(紹介文入力シート!$A$35,143,1)</f>
        <v/>
      </c>
      <c r="E40" s="40" t="str">
        <f>MID(紹介文入力シート!$A$35,144,1)</f>
        <v/>
      </c>
      <c r="F40" s="40" t="str">
        <f>MID(紹介文入力シート!$A$35,145,1)</f>
        <v/>
      </c>
      <c r="G40" s="40" t="str">
        <f>MID(紹介文入力シート!$A$35,146,1)</f>
        <v/>
      </c>
      <c r="H40" s="40" t="str">
        <f>MID(紹介文入力シート!$A$35,147,1)</f>
        <v/>
      </c>
      <c r="I40" s="40" t="str">
        <f>MID(紹介文入力シート!$A$35,148,1)</f>
        <v/>
      </c>
      <c r="J40" s="40" t="str">
        <f>MID(紹介文入力シート!$A$35,149,1)</f>
        <v/>
      </c>
      <c r="K40" s="40" t="str">
        <f>MID(紹介文入力シート!$A$35,150,1)</f>
        <v/>
      </c>
      <c r="L40" s="40" t="str">
        <f>MID(紹介文入力シート!$A$35,151,1)</f>
        <v/>
      </c>
      <c r="M40" s="40" t="str">
        <f>MID(紹介文入力シート!$A$35,152,1)</f>
        <v/>
      </c>
      <c r="N40" s="40" t="str">
        <f>MID(紹介文入力シート!$A$35,153,1)</f>
        <v/>
      </c>
      <c r="O40" s="40" t="str">
        <f>MID(紹介文入力シート!$A$35,154,1)</f>
        <v/>
      </c>
      <c r="P40" s="40" t="str">
        <f>MID(紹介文入力シート!$A$35,155,1)</f>
        <v/>
      </c>
      <c r="Q40" s="40" t="str">
        <f>MID(紹介文入力シート!$A$35,156,1)</f>
        <v/>
      </c>
      <c r="R40" s="40" t="str">
        <f>MID(紹介文入力シート!$A$35,157,1)</f>
        <v/>
      </c>
      <c r="S40" s="40" t="str">
        <f>MID(紹介文入力シート!$A$35,158,1)</f>
        <v/>
      </c>
      <c r="T40" s="40" t="str">
        <f>MID(紹介文入力シート!$A$35,159,1)</f>
        <v/>
      </c>
      <c r="U40" s="41" t="str">
        <f>MID(紹介文入力シート!$A$35,160,1)</f>
        <v/>
      </c>
    </row>
    <row r="41" spans="2:36" ht="15" customHeight="1">
      <c r="B41" s="13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5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</row>
    <row r="42" spans="2:36" ht="26.25" customHeight="1">
      <c r="B42" s="39" t="str">
        <f>MID(紹介文入力シート!$A$35,161,1)</f>
        <v/>
      </c>
      <c r="C42" s="40" t="str">
        <f>MID(紹介文入力シート!$A$35,162,1)</f>
        <v/>
      </c>
      <c r="D42" s="40" t="str">
        <f>MID(紹介文入力シート!$A$35,163,1)</f>
        <v/>
      </c>
      <c r="E42" s="40" t="str">
        <f>MID(紹介文入力シート!$A$35,164,1)</f>
        <v/>
      </c>
      <c r="F42" s="40" t="str">
        <f>MID(紹介文入力シート!$A$35,165,1)</f>
        <v/>
      </c>
      <c r="G42" s="40" t="str">
        <f>MID(紹介文入力シート!$A$35,166,1)</f>
        <v/>
      </c>
      <c r="H42" s="40" t="str">
        <f>MID(紹介文入力シート!$A$35,167,1)</f>
        <v/>
      </c>
      <c r="I42" s="40" t="str">
        <f>MID(紹介文入力シート!$A$35,168,1)</f>
        <v/>
      </c>
      <c r="J42" s="40" t="str">
        <f>MID(紹介文入力シート!$A$35,169,1)</f>
        <v/>
      </c>
      <c r="K42" s="40" t="str">
        <f>MID(紹介文入力シート!$A$35,170,1)</f>
        <v/>
      </c>
      <c r="L42" s="40" t="str">
        <f>MID(紹介文入力シート!$A$35,171,1)</f>
        <v/>
      </c>
      <c r="M42" s="40" t="str">
        <f>MID(紹介文入力シート!$A$35,172,1)</f>
        <v/>
      </c>
      <c r="N42" s="40" t="str">
        <f>MID(紹介文入力シート!$A$35,173,1)</f>
        <v/>
      </c>
      <c r="O42" s="40" t="str">
        <f>MID(紹介文入力シート!$A$35,174,1)</f>
        <v/>
      </c>
      <c r="P42" s="40" t="str">
        <f>MID(紹介文入力シート!$A$35,175,1)</f>
        <v/>
      </c>
      <c r="Q42" s="40" t="str">
        <f>MID(紹介文入力シート!$A$35,176,1)</f>
        <v/>
      </c>
      <c r="R42" s="40" t="str">
        <f>MID(紹介文入力シート!$A$35,177,1)</f>
        <v/>
      </c>
      <c r="S42" s="40" t="str">
        <f>MID(紹介文入力シート!$A$35,178,1)</f>
        <v/>
      </c>
      <c r="T42" s="40" t="str">
        <f>MID(紹介文入力シート!$A$35,179,1)</f>
        <v/>
      </c>
      <c r="U42" s="41" t="str">
        <f>MID(紹介文入力シート!$A$35,180,1)</f>
        <v/>
      </c>
    </row>
    <row r="43" spans="2:36" ht="15" customHeight="1">
      <c r="B43" s="13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5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</row>
    <row r="44" spans="2:36" ht="30" customHeight="1">
      <c r="B44" s="39" t="str">
        <f>MID(紹介文入力シート!$A$35,181,1)</f>
        <v/>
      </c>
      <c r="C44" s="40" t="str">
        <f>MID(紹介文入力シート!$A$35,182,1)</f>
        <v/>
      </c>
      <c r="D44" s="40" t="str">
        <f>MID(紹介文入力シート!$A$35,183,1)</f>
        <v/>
      </c>
      <c r="E44" s="40" t="str">
        <f>MID(紹介文入力シート!$A$35,184,1)</f>
        <v/>
      </c>
      <c r="F44" s="40" t="str">
        <f>MID(紹介文入力シート!$A$35,185,1)</f>
        <v/>
      </c>
      <c r="G44" s="40" t="str">
        <f>MID(紹介文入力シート!$A$35,186,1)</f>
        <v/>
      </c>
      <c r="H44" s="40" t="str">
        <f>MID(紹介文入力シート!$A$35,187,1)</f>
        <v/>
      </c>
      <c r="I44" s="40" t="str">
        <f>MID(紹介文入力シート!$A$35,188,1)</f>
        <v/>
      </c>
      <c r="J44" s="40" t="str">
        <f>MID(紹介文入力シート!$A$35,189,1)</f>
        <v/>
      </c>
      <c r="K44" s="40" t="str">
        <f>MID(紹介文入力シート!$A$35,190,1)</f>
        <v/>
      </c>
      <c r="L44" s="40" t="str">
        <f>MID(紹介文入力シート!$A$35,191,1)</f>
        <v/>
      </c>
      <c r="M44" s="40" t="str">
        <f>MID(紹介文入力シート!$A$35,192,1)</f>
        <v/>
      </c>
      <c r="N44" s="40" t="str">
        <f>MID(紹介文入力シート!$A$35,193,1)</f>
        <v/>
      </c>
      <c r="O44" s="40" t="str">
        <f>MID(紹介文入力シート!$A$35,194,1)</f>
        <v/>
      </c>
      <c r="P44" s="40" t="str">
        <f>MID(紹介文入力シート!$A$35,195,1)</f>
        <v/>
      </c>
      <c r="Q44" s="40" t="str">
        <f>MID(紹介文入力シート!$A$35,196,1)</f>
        <v/>
      </c>
      <c r="R44" s="40" t="str">
        <f>MID(紹介文入力シート!$A$35,197,1)</f>
        <v/>
      </c>
      <c r="S44" s="40" t="str">
        <f>MID(紹介文入力シート!$A$35,198,1)</f>
        <v/>
      </c>
      <c r="T44" s="40" t="str">
        <f>MID(紹介文入力シート!$A$35,199,1)</f>
        <v/>
      </c>
      <c r="U44" s="41" t="str">
        <f>MID(紹介文入力シート!$A$35,200,1)</f>
        <v/>
      </c>
    </row>
    <row r="45" spans="2:36" ht="15" customHeight="1">
      <c r="B45" s="13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5"/>
    </row>
    <row r="46" spans="2:36" ht="30" customHeight="1" thickBot="1">
      <c r="B46" s="42" t="str">
        <f>MID(紹介文入力シート!$A$35,201,1)</f>
        <v/>
      </c>
      <c r="C46" s="43" t="str">
        <f>MID(紹介文入力シート!$A$35,202,1)</f>
        <v/>
      </c>
      <c r="D46" s="43" t="str">
        <f>MID(紹介文入力シート!$A$35,203,1)</f>
        <v/>
      </c>
      <c r="E46" s="43" t="str">
        <f>MID(紹介文入力シート!$A$35,204,1)</f>
        <v/>
      </c>
      <c r="F46" s="43" t="str">
        <f>MID(紹介文入力シート!$A$35,205,1)</f>
        <v/>
      </c>
      <c r="G46" s="43" t="str">
        <f>MID(紹介文入力シート!$A$35,206,1)</f>
        <v/>
      </c>
      <c r="H46" s="43" t="str">
        <f>MID(紹介文入力シート!$A$35,207,1)</f>
        <v/>
      </c>
      <c r="I46" s="43" t="str">
        <f>MID(紹介文入力シート!$A$35,208,1)</f>
        <v/>
      </c>
      <c r="J46" s="43" t="str">
        <f>MID(紹介文入力シート!$A$35,209,1)</f>
        <v/>
      </c>
      <c r="K46" s="43" t="str">
        <f>MID(紹介文入力シート!$A$35,210,1)</f>
        <v/>
      </c>
      <c r="L46" s="43" t="str">
        <f>MID(紹介文入力シート!$A$35,211,1)</f>
        <v/>
      </c>
      <c r="M46" s="43" t="str">
        <f>MID(紹介文入力シート!$A$35,212,1)</f>
        <v/>
      </c>
      <c r="N46" s="43" t="str">
        <f>MID(紹介文入力シート!$A$35,213,1)</f>
        <v/>
      </c>
      <c r="O46" s="43" t="str">
        <f>MID(紹介文入力シート!$A$35,214,1)</f>
        <v/>
      </c>
      <c r="P46" s="43" t="str">
        <f>MID(紹介文入力シート!$A$35,215,1)</f>
        <v/>
      </c>
      <c r="Q46" s="43" t="str">
        <f>MID(紹介文入力シート!$A$35,216,1)</f>
        <v/>
      </c>
      <c r="R46" s="43" t="str">
        <f>MID(紹介文入力シート!$A$35,217,1)</f>
        <v/>
      </c>
      <c r="S46" s="43" t="str">
        <f>MID(紹介文入力シート!$A$35,218,1)</f>
        <v/>
      </c>
      <c r="T46" s="43" t="str">
        <f>MID(紹介文入力シート!$A$35,219,1)</f>
        <v/>
      </c>
      <c r="U46" s="44" t="str">
        <f>MID(紹介文入力シート!$A$35,220,1)</f>
        <v/>
      </c>
    </row>
  </sheetData>
  <mergeCells count="54">
    <mergeCell ref="N21:T21"/>
    <mergeCell ref="N22:T22"/>
    <mergeCell ref="D18:K18"/>
    <mergeCell ref="D22:K22"/>
    <mergeCell ref="B15:C15"/>
    <mergeCell ref="B16:C16"/>
    <mergeCell ref="B17:C17"/>
    <mergeCell ref="B18:C18"/>
    <mergeCell ref="L18:M18"/>
    <mergeCell ref="B19:C19"/>
    <mergeCell ref="B20:C20"/>
    <mergeCell ref="B21:C21"/>
    <mergeCell ref="B22:C22"/>
    <mergeCell ref="L22:M22"/>
    <mergeCell ref="D16:T16"/>
    <mergeCell ref="D15:T15"/>
    <mergeCell ref="L17:M17"/>
    <mergeCell ref="N18:T18"/>
    <mergeCell ref="N17:T17"/>
    <mergeCell ref="D17:K17"/>
    <mergeCell ref="D19:T19"/>
    <mergeCell ref="D20:T20"/>
    <mergeCell ref="D21:K21"/>
    <mergeCell ref="L21:M21"/>
    <mergeCell ref="B2:U2"/>
    <mergeCell ref="B3:U3"/>
    <mergeCell ref="P5:Q5"/>
    <mergeCell ref="M5:O5"/>
    <mergeCell ref="K5:L5"/>
    <mergeCell ref="B13:C14"/>
    <mergeCell ref="D14:E14"/>
    <mergeCell ref="F14:T14"/>
    <mergeCell ref="B6:C6"/>
    <mergeCell ref="R5:T5"/>
    <mergeCell ref="B7:C7"/>
    <mergeCell ref="L6:M7"/>
    <mergeCell ref="D6:K6"/>
    <mergeCell ref="D13:K13"/>
    <mergeCell ref="L13:T13"/>
    <mergeCell ref="H9:T9"/>
    <mergeCell ref="L11:T11"/>
    <mergeCell ref="B12:C12"/>
    <mergeCell ref="B9:C11"/>
    <mergeCell ref="L12:T12"/>
    <mergeCell ref="D12:K12"/>
    <mergeCell ref="D9:G9"/>
    <mergeCell ref="D10:T10"/>
    <mergeCell ref="D11:K11"/>
    <mergeCell ref="D7:K7"/>
    <mergeCell ref="N6:T7"/>
    <mergeCell ref="B5:C5"/>
    <mergeCell ref="D5:F5"/>
    <mergeCell ref="B8:C8"/>
    <mergeCell ref="D8:T8"/>
  </mergeCells>
  <phoneticPr fontId="1"/>
  <conditionalFormatting sqref="D14">
    <cfRule type="cellIs" dxfId="2" priority="3" stopIfTrue="1" operator="equal">
      <formula>""</formula>
    </cfRule>
  </conditionalFormatting>
  <conditionalFormatting sqref="D6:K7 D8:T8 D10:T10 D12:K13 F14:T14 D15:T16 D17:K18 N17:T18">
    <cfRule type="cellIs" dxfId="1" priority="2" operator="equal">
      <formula>0</formula>
    </cfRule>
  </conditionalFormatting>
  <conditionalFormatting sqref="M5:O5">
    <cfRule type="cellIs" dxfId="0" priority="1" operator="equal">
      <formula>0</formula>
    </cfRule>
  </conditionalFormatting>
  <dataValidations count="1">
    <dataValidation operator="greaterThanOrEqual" showInputMessage="1" showErrorMessage="1" errorTitle="半角で入力ください" error="半角で入力してください" promptTitle="半角で入力ください" sqref="H9"/>
  </dataValidations>
  <pageMargins left="0.7" right="0.7" top="0.75" bottom="0.75" header="0.3" footer="0.3"/>
  <pageSetup paperSize="9" scale="91" orientation="portrait" r:id="rId1"/>
  <ignoredErrors>
    <ignoredError sqref="AG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紹介文入力シート</vt:lpstr>
      <vt:lpstr>印字シート</vt:lpstr>
      <vt:lpstr>印字シート!Print_Area</vt:lpstr>
      <vt:lpstr>紹介文入力シート!Print_Area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兵庫県</cp:lastModifiedBy>
  <cp:lastPrinted>2016-05-02T01:37:16Z</cp:lastPrinted>
  <dcterms:created xsi:type="dcterms:W3CDTF">2009-12-06T00:44:31Z</dcterms:created>
  <dcterms:modified xsi:type="dcterms:W3CDTF">2016-05-10T10:01:02Z</dcterms:modified>
</cp:coreProperties>
</file>